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IMU-NAS\kazei\00　個人用フォルダ\萩原←原田\08-1　自動車二税各制度\01　商品中古車減免（査定協会）\R04\R05案内文・申請様式\申請様式\"/>
    </mc:Choice>
  </mc:AlternateContent>
  <bookViews>
    <workbookView xWindow="4932" yWindow="96" windowWidth="14940" windowHeight="8100"/>
  </bookViews>
  <sheets>
    <sheet name="入力シート" sheetId="8" r:id="rId1"/>
    <sheet name="査定協会提出用" sheetId="3" r:id="rId2"/>
    <sheet name="財務事務所提出用" sheetId="18" r:id="rId3"/>
    <sheet name="中古自動車販売店の控" sheetId="19" r:id="rId4"/>
    <sheet name="県使用シート" sheetId="17" r:id="rId5"/>
  </sheets>
  <definedNames>
    <definedName name="_xlnm._FilterDatabase" localSheetId="4" hidden="1">県使用シート!$B$1:$E$402</definedName>
    <definedName name="_xlnm._FilterDatabase" localSheetId="1" hidden="1">査定協会提出用!$A$20:$Q$420</definedName>
    <definedName name="_xlnm._FilterDatabase" localSheetId="2" hidden="1">財務事務所提出用!$A$20:$Q$420</definedName>
    <definedName name="_xlnm._FilterDatabase" localSheetId="3" hidden="1">中古自動車販売店の控!$A$20:$Q$420</definedName>
    <definedName name="_xlnm.Print_Area" localSheetId="4">県使用シート!$A$1:$F$29</definedName>
    <definedName name="_xlnm.Print_Area" localSheetId="0">入力シート!$A$1:$O$422</definedName>
    <definedName name="_xlnm.Print_Titles" localSheetId="4">県使用シート!$1:$2</definedName>
    <definedName name="_xlnm.Print_Titles" localSheetId="1">査定協会提出用!$1:$20</definedName>
    <definedName name="_xlnm.Print_Titles" localSheetId="2">財務事務所提出用!$1:$20</definedName>
    <definedName name="_xlnm.Print_Titles" localSheetId="3">中古自動車販売店の控!$1:$20</definedName>
    <definedName name="_xlnm.Print_Titles" localSheetId="0">入力シート!$10:$22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2" i="17" l="1"/>
  <c r="E402" i="17"/>
  <c r="D402" i="17"/>
  <c r="C402" i="17"/>
  <c r="B402" i="17"/>
  <c r="F401" i="17"/>
  <c r="E401" i="17"/>
  <c r="D401" i="17"/>
  <c r="C401" i="17"/>
  <c r="B401" i="17"/>
  <c r="F400" i="17"/>
  <c r="E400" i="17"/>
  <c r="D400" i="17"/>
  <c r="C400" i="17"/>
  <c r="B400" i="17"/>
  <c r="F399" i="17"/>
  <c r="E399" i="17"/>
  <c r="D399" i="17"/>
  <c r="C399" i="17"/>
  <c r="B399" i="17"/>
  <c r="F398" i="17"/>
  <c r="E398" i="17"/>
  <c r="D398" i="17"/>
  <c r="C398" i="17"/>
  <c r="B398" i="17"/>
  <c r="F397" i="17"/>
  <c r="E397" i="17"/>
  <c r="D397" i="17"/>
  <c r="C397" i="17"/>
  <c r="B397" i="17"/>
  <c r="F396" i="17"/>
  <c r="E396" i="17"/>
  <c r="D396" i="17"/>
  <c r="C396" i="17"/>
  <c r="B396" i="17"/>
  <c r="F395" i="17"/>
  <c r="E395" i="17"/>
  <c r="D395" i="17"/>
  <c r="C395" i="17"/>
  <c r="B395" i="17"/>
  <c r="F394" i="17"/>
  <c r="E394" i="17"/>
  <c r="D394" i="17"/>
  <c r="C394" i="17"/>
  <c r="B394" i="17"/>
  <c r="F393" i="17"/>
  <c r="E393" i="17"/>
  <c r="D393" i="17"/>
  <c r="C393" i="17"/>
  <c r="B393" i="17"/>
  <c r="F392" i="17"/>
  <c r="E392" i="17"/>
  <c r="D392" i="17"/>
  <c r="C392" i="17"/>
  <c r="B392" i="17"/>
  <c r="F391" i="17"/>
  <c r="E391" i="17"/>
  <c r="D391" i="17"/>
  <c r="C391" i="17"/>
  <c r="B391" i="17"/>
  <c r="F390" i="17"/>
  <c r="E390" i="17"/>
  <c r="D390" i="17"/>
  <c r="C390" i="17"/>
  <c r="B390" i="17"/>
  <c r="F389" i="17"/>
  <c r="E389" i="17"/>
  <c r="D389" i="17"/>
  <c r="C389" i="17"/>
  <c r="B389" i="17"/>
  <c r="F388" i="17"/>
  <c r="E388" i="17"/>
  <c r="D388" i="17"/>
  <c r="C388" i="17"/>
  <c r="B388" i="17"/>
  <c r="F387" i="17"/>
  <c r="E387" i="17"/>
  <c r="D387" i="17"/>
  <c r="C387" i="17"/>
  <c r="B387" i="17"/>
  <c r="F386" i="17"/>
  <c r="E386" i="17"/>
  <c r="D386" i="17"/>
  <c r="C386" i="17"/>
  <c r="B386" i="17"/>
  <c r="F385" i="17"/>
  <c r="E385" i="17"/>
  <c r="D385" i="17"/>
  <c r="C385" i="17"/>
  <c r="B385" i="17"/>
  <c r="F384" i="17"/>
  <c r="E384" i="17"/>
  <c r="D384" i="17"/>
  <c r="C384" i="17"/>
  <c r="B384" i="17"/>
  <c r="F383" i="17"/>
  <c r="E383" i="17"/>
  <c r="D383" i="17"/>
  <c r="C383" i="17"/>
  <c r="B383" i="17"/>
  <c r="F382" i="17"/>
  <c r="E382" i="17"/>
  <c r="D382" i="17"/>
  <c r="C382" i="17"/>
  <c r="B382" i="17"/>
  <c r="F381" i="17"/>
  <c r="E381" i="17"/>
  <c r="D381" i="17"/>
  <c r="C381" i="17"/>
  <c r="B381" i="17"/>
  <c r="F380" i="17"/>
  <c r="E380" i="17"/>
  <c r="D380" i="17"/>
  <c r="C380" i="17"/>
  <c r="B380" i="17"/>
  <c r="F379" i="17"/>
  <c r="E379" i="17"/>
  <c r="D379" i="17"/>
  <c r="C379" i="17"/>
  <c r="B379" i="17"/>
  <c r="F378" i="17"/>
  <c r="E378" i="17"/>
  <c r="D378" i="17"/>
  <c r="C378" i="17"/>
  <c r="B378" i="17"/>
  <c r="F377" i="17"/>
  <c r="E377" i="17"/>
  <c r="D377" i="17"/>
  <c r="C377" i="17"/>
  <c r="B377" i="17"/>
  <c r="F376" i="17"/>
  <c r="E376" i="17"/>
  <c r="D376" i="17"/>
  <c r="C376" i="17"/>
  <c r="B376" i="17"/>
  <c r="F375" i="17"/>
  <c r="E375" i="17"/>
  <c r="D375" i="17"/>
  <c r="C375" i="17"/>
  <c r="B375" i="17"/>
  <c r="F374" i="17"/>
  <c r="E374" i="17"/>
  <c r="D374" i="17"/>
  <c r="C374" i="17"/>
  <c r="B374" i="17"/>
  <c r="F373" i="17"/>
  <c r="E373" i="17"/>
  <c r="D373" i="17"/>
  <c r="C373" i="17"/>
  <c r="B373" i="17"/>
  <c r="F372" i="17"/>
  <c r="E372" i="17"/>
  <c r="D372" i="17"/>
  <c r="C372" i="17"/>
  <c r="B372" i="17"/>
  <c r="F371" i="17"/>
  <c r="E371" i="17"/>
  <c r="D371" i="17"/>
  <c r="C371" i="17"/>
  <c r="B371" i="17"/>
  <c r="F370" i="17"/>
  <c r="E370" i="17"/>
  <c r="D370" i="17"/>
  <c r="C370" i="17"/>
  <c r="B370" i="17"/>
  <c r="F369" i="17"/>
  <c r="E369" i="17"/>
  <c r="D369" i="17"/>
  <c r="C369" i="17"/>
  <c r="B369" i="17"/>
  <c r="F368" i="17"/>
  <c r="E368" i="17"/>
  <c r="D368" i="17"/>
  <c r="C368" i="17"/>
  <c r="B368" i="17"/>
  <c r="F367" i="17"/>
  <c r="E367" i="17"/>
  <c r="D367" i="17"/>
  <c r="C367" i="17"/>
  <c r="B367" i="17"/>
  <c r="F366" i="17"/>
  <c r="E366" i="17"/>
  <c r="D366" i="17"/>
  <c r="C366" i="17"/>
  <c r="B366" i="17"/>
  <c r="F365" i="17"/>
  <c r="E365" i="17"/>
  <c r="D365" i="17"/>
  <c r="C365" i="17"/>
  <c r="B365" i="17"/>
  <c r="F364" i="17"/>
  <c r="E364" i="17"/>
  <c r="D364" i="17"/>
  <c r="C364" i="17"/>
  <c r="B364" i="17"/>
  <c r="F363" i="17"/>
  <c r="E363" i="17"/>
  <c r="D363" i="17"/>
  <c r="C363" i="17"/>
  <c r="B363" i="17"/>
  <c r="F362" i="17"/>
  <c r="E362" i="17"/>
  <c r="D362" i="17"/>
  <c r="C362" i="17"/>
  <c r="B362" i="17"/>
  <c r="F361" i="17"/>
  <c r="E361" i="17"/>
  <c r="D361" i="17"/>
  <c r="C361" i="17"/>
  <c r="B361" i="17"/>
  <c r="F360" i="17"/>
  <c r="E360" i="17"/>
  <c r="D360" i="17"/>
  <c r="C360" i="17"/>
  <c r="B360" i="17"/>
  <c r="F359" i="17"/>
  <c r="E359" i="17"/>
  <c r="D359" i="17"/>
  <c r="C359" i="17"/>
  <c r="B359" i="17"/>
  <c r="F358" i="17"/>
  <c r="E358" i="17"/>
  <c r="D358" i="17"/>
  <c r="C358" i="17"/>
  <c r="B358" i="17"/>
  <c r="F357" i="17"/>
  <c r="E357" i="17"/>
  <c r="D357" i="17"/>
  <c r="C357" i="17"/>
  <c r="B357" i="17"/>
  <c r="F356" i="17"/>
  <c r="E356" i="17"/>
  <c r="D356" i="17"/>
  <c r="C356" i="17"/>
  <c r="B356" i="17"/>
  <c r="F355" i="17"/>
  <c r="E355" i="17"/>
  <c r="D355" i="17"/>
  <c r="C355" i="17"/>
  <c r="B355" i="17"/>
  <c r="F354" i="17"/>
  <c r="E354" i="17"/>
  <c r="D354" i="17"/>
  <c r="C354" i="17"/>
  <c r="B354" i="17"/>
  <c r="F353" i="17"/>
  <c r="E353" i="17"/>
  <c r="D353" i="17"/>
  <c r="C353" i="17"/>
  <c r="B353" i="17"/>
  <c r="F352" i="17"/>
  <c r="E352" i="17"/>
  <c r="D352" i="17"/>
  <c r="C352" i="17"/>
  <c r="B352" i="17"/>
  <c r="F351" i="17"/>
  <c r="E351" i="17"/>
  <c r="D351" i="17"/>
  <c r="C351" i="17"/>
  <c r="B351" i="17"/>
  <c r="F350" i="17"/>
  <c r="E350" i="17"/>
  <c r="D350" i="17"/>
  <c r="C350" i="17"/>
  <c r="B350" i="17"/>
  <c r="F349" i="17"/>
  <c r="E349" i="17"/>
  <c r="D349" i="17"/>
  <c r="C349" i="17"/>
  <c r="B349" i="17"/>
  <c r="F348" i="17"/>
  <c r="E348" i="17"/>
  <c r="D348" i="17"/>
  <c r="C348" i="17"/>
  <c r="B348" i="17"/>
  <c r="F347" i="17"/>
  <c r="E347" i="17"/>
  <c r="D347" i="17"/>
  <c r="C347" i="17"/>
  <c r="B347" i="17"/>
  <c r="F346" i="17"/>
  <c r="E346" i="17"/>
  <c r="D346" i="17"/>
  <c r="C346" i="17"/>
  <c r="B346" i="17"/>
  <c r="F345" i="17"/>
  <c r="E345" i="17"/>
  <c r="D345" i="17"/>
  <c r="C345" i="17"/>
  <c r="B345" i="17"/>
  <c r="F344" i="17"/>
  <c r="E344" i="17"/>
  <c r="D344" i="17"/>
  <c r="C344" i="17"/>
  <c r="B344" i="17"/>
  <c r="F343" i="17"/>
  <c r="E343" i="17"/>
  <c r="D343" i="17"/>
  <c r="C343" i="17"/>
  <c r="B343" i="17"/>
  <c r="F342" i="17"/>
  <c r="E342" i="17"/>
  <c r="D342" i="17"/>
  <c r="C342" i="17"/>
  <c r="B342" i="17"/>
  <c r="F341" i="17"/>
  <c r="E341" i="17"/>
  <c r="D341" i="17"/>
  <c r="C341" i="17"/>
  <c r="B341" i="17"/>
  <c r="F340" i="17"/>
  <c r="E340" i="17"/>
  <c r="D340" i="17"/>
  <c r="C340" i="17"/>
  <c r="B340" i="17"/>
  <c r="F339" i="17"/>
  <c r="E339" i="17"/>
  <c r="D339" i="17"/>
  <c r="C339" i="17"/>
  <c r="B339" i="17"/>
  <c r="F338" i="17"/>
  <c r="E338" i="17"/>
  <c r="D338" i="17"/>
  <c r="C338" i="17"/>
  <c r="B338" i="17"/>
  <c r="F337" i="17"/>
  <c r="E337" i="17"/>
  <c r="D337" i="17"/>
  <c r="C337" i="17"/>
  <c r="B337" i="17"/>
  <c r="F336" i="17"/>
  <c r="E336" i="17"/>
  <c r="D336" i="17"/>
  <c r="C336" i="17"/>
  <c r="B336" i="17"/>
  <c r="F335" i="17"/>
  <c r="E335" i="17"/>
  <c r="D335" i="17"/>
  <c r="C335" i="17"/>
  <c r="B335" i="17"/>
  <c r="F334" i="17"/>
  <c r="E334" i="17"/>
  <c r="D334" i="17"/>
  <c r="C334" i="17"/>
  <c r="B334" i="17"/>
  <c r="F333" i="17"/>
  <c r="E333" i="17"/>
  <c r="D333" i="17"/>
  <c r="C333" i="17"/>
  <c r="B333" i="17"/>
  <c r="F332" i="17"/>
  <c r="E332" i="17"/>
  <c r="D332" i="17"/>
  <c r="C332" i="17"/>
  <c r="B332" i="17"/>
  <c r="F331" i="17"/>
  <c r="E331" i="17"/>
  <c r="D331" i="17"/>
  <c r="C331" i="17"/>
  <c r="B331" i="17"/>
  <c r="F330" i="17"/>
  <c r="E330" i="17"/>
  <c r="D330" i="17"/>
  <c r="C330" i="17"/>
  <c r="B330" i="17"/>
  <c r="F329" i="17"/>
  <c r="E329" i="17"/>
  <c r="D329" i="17"/>
  <c r="C329" i="17"/>
  <c r="B329" i="17"/>
  <c r="F328" i="17"/>
  <c r="E328" i="17"/>
  <c r="D328" i="17"/>
  <c r="C328" i="17"/>
  <c r="B328" i="17"/>
  <c r="F327" i="17"/>
  <c r="E327" i="17"/>
  <c r="D327" i="17"/>
  <c r="C327" i="17"/>
  <c r="B327" i="17"/>
  <c r="F326" i="17"/>
  <c r="E326" i="17"/>
  <c r="D326" i="17"/>
  <c r="C326" i="17"/>
  <c r="B326" i="17"/>
  <c r="F325" i="17"/>
  <c r="E325" i="17"/>
  <c r="D325" i="17"/>
  <c r="C325" i="17"/>
  <c r="B325" i="17"/>
  <c r="F324" i="17"/>
  <c r="E324" i="17"/>
  <c r="D324" i="17"/>
  <c r="C324" i="17"/>
  <c r="B324" i="17"/>
  <c r="F323" i="17"/>
  <c r="E323" i="17"/>
  <c r="D323" i="17"/>
  <c r="C323" i="17"/>
  <c r="B323" i="17"/>
  <c r="F322" i="17"/>
  <c r="E322" i="17"/>
  <c r="D322" i="17"/>
  <c r="C322" i="17"/>
  <c r="B322" i="17"/>
  <c r="F321" i="17"/>
  <c r="E321" i="17"/>
  <c r="D321" i="17"/>
  <c r="C321" i="17"/>
  <c r="B321" i="17"/>
  <c r="F320" i="17"/>
  <c r="E320" i="17"/>
  <c r="D320" i="17"/>
  <c r="C320" i="17"/>
  <c r="B320" i="17"/>
  <c r="F319" i="17"/>
  <c r="E319" i="17"/>
  <c r="D319" i="17"/>
  <c r="C319" i="17"/>
  <c r="B319" i="17"/>
  <c r="F318" i="17"/>
  <c r="E318" i="17"/>
  <c r="D318" i="17"/>
  <c r="C318" i="17"/>
  <c r="B318" i="17"/>
  <c r="F317" i="17"/>
  <c r="E317" i="17"/>
  <c r="D317" i="17"/>
  <c r="C317" i="17"/>
  <c r="B317" i="17"/>
  <c r="F316" i="17"/>
  <c r="E316" i="17"/>
  <c r="D316" i="17"/>
  <c r="C316" i="17"/>
  <c r="B316" i="17"/>
  <c r="F315" i="17"/>
  <c r="E315" i="17"/>
  <c r="D315" i="17"/>
  <c r="C315" i="17"/>
  <c r="B315" i="17"/>
  <c r="F314" i="17"/>
  <c r="E314" i="17"/>
  <c r="D314" i="17"/>
  <c r="C314" i="17"/>
  <c r="B314" i="17"/>
  <c r="F313" i="17"/>
  <c r="E313" i="17"/>
  <c r="D313" i="17"/>
  <c r="C313" i="17"/>
  <c r="B313" i="17"/>
  <c r="F312" i="17"/>
  <c r="E312" i="17"/>
  <c r="D312" i="17"/>
  <c r="C312" i="17"/>
  <c r="B312" i="17"/>
  <c r="F311" i="17"/>
  <c r="E311" i="17"/>
  <c r="D311" i="17"/>
  <c r="C311" i="17"/>
  <c r="B311" i="17"/>
  <c r="F310" i="17"/>
  <c r="E310" i="17"/>
  <c r="D310" i="17"/>
  <c r="C310" i="17"/>
  <c r="B310" i="17"/>
  <c r="F309" i="17"/>
  <c r="E309" i="17"/>
  <c r="D309" i="17"/>
  <c r="C309" i="17"/>
  <c r="B309" i="17"/>
  <c r="F308" i="17"/>
  <c r="E308" i="17"/>
  <c r="D308" i="17"/>
  <c r="C308" i="17"/>
  <c r="B308" i="17"/>
  <c r="F307" i="17"/>
  <c r="E307" i="17"/>
  <c r="D307" i="17"/>
  <c r="C307" i="17"/>
  <c r="B307" i="17"/>
  <c r="F306" i="17"/>
  <c r="E306" i="17"/>
  <c r="D306" i="17"/>
  <c r="C306" i="17"/>
  <c r="B306" i="17"/>
  <c r="F305" i="17"/>
  <c r="E305" i="17"/>
  <c r="D305" i="17"/>
  <c r="C305" i="17"/>
  <c r="B305" i="17"/>
  <c r="F304" i="17"/>
  <c r="E304" i="17"/>
  <c r="D304" i="17"/>
  <c r="C304" i="17"/>
  <c r="B304" i="17"/>
  <c r="F303" i="17"/>
  <c r="E303" i="17"/>
  <c r="D303" i="17"/>
  <c r="C303" i="17"/>
  <c r="B303" i="17"/>
  <c r="F302" i="17"/>
  <c r="E302" i="17"/>
  <c r="D302" i="17"/>
  <c r="C302" i="17"/>
  <c r="B302" i="17"/>
  <c r="F301" i="17"/>
  <c r="E301" i="17"/>
  <c r="D301" i="17"/>
  <c r="C301" i="17"/>
  <c r="B301" i="17"/>
  <c r="F300" i="17"/>
  <c r="E300" i="17"/>
  <c r="D300" i="17"/>
  <c r="C300" i="17"/>
  <c r="B300" i="17"/>
  <c r="F299" i="17"/>
  <c r="E299" i="17"/>
  <c r="D299" i="17"/>
  <c r="C299" i="17"/>
  <c r="B299" i="17"/>
  <c r="F298" i="17"/>
  <c r="E298" i="17"/>
  <c r="D298" i="17"/>
  <c r="C298" i="17"/>
  <c r="B298" i="17"/>
  <c r="F297" i="17"/>
  <c r="E297" i="17"/>
  <c r="D297" i="17"/>
  <c r="C297" i="17"/>
  <c r="B297" i="17"/>
  <c r="F296" i="17"/>
  <c r="E296" i="17"/>
  <c r="D296" i="17"/>
  <c r="C296" i="17"/>
  <c r="B296" i="17"/>
  <c r="F295" i="17"/>
  <c r="E295" i="17"/>
  <c r="D295" i="17"/>
  <c r="C295" i="17"/>
  <c r="B295" i="17"/>
  <c r="F294" i="17"/>
  <c r="E294" i="17"/>
  <c r="D294" i="17"/>
  <c r="C294" i="17"/>
  <c r="B294" i="17"/>
  <c r="F293" i="17"/>
  <c r="E293" i="17"/>
  <c r="D293" i="17"/>
  <c r="C293" i="17"/>
  <c r="B293" i="17"/>
  <c r="F292" i="17"/>
  <c r="E292" i="17"/>
  <c r="D292" i="17"/>
  <c r="C292" i="17"/>
  <c r="B292" i="17"/>
  <c r="F291" i="17"/>
  <c r="E291" i="17"/>
  <c r="D291" i="17"/>
  <c r="C291" i="17"/>
  <c r="B291" i="17"/>
  <c r="F290" i="17"/>
  <c r="E290" i="17"/>
  <c r="D290" i="17"/>
  <c r="C290" i="17"/>
  <c r="B290" i="17"/>
  <c r="F289" i="17"/>
  <c r="E289" i="17"/>
  <c r="D289" i="17"/>
  <c r="C289" i="17"/>
  <c r="B289" i="17"/>
  <c r="F288" i="17"/>
  <c r="E288" i="17"/>
  <c r="D288" i="17"/>
  <c r="C288" i="17"/>
  <c r="B288" i="17"/>
  <c r="F287" i="17"/>
  <c r="E287" i="17"/>
  <c r="D287" i="17"/>
  <c r="C287" i="17"/>
  <c r="B287" i="17"/>
  <c r="F286" i="17"/>
  <c r="E286" i="17"/>
  <c r="D286" i="17"/>
  <c r="C286" i="17"/>
  <c r="B286" i="17"/>
  <c r="F285" i="17"/>
  <c r="E285" i="17"/>
  <c r="D285" i="17"/>
  <c r="C285" i="17"/>
  <c r="B285" i="17"/>
  <c r="F284" i="17"/>
  <c r="E284" i="17"/>
  <c r="D284" i="17"/>
  <c r="C284" i="17"/>
  <c r="B284" i="17"/>
  <c r="F283" i="17"/>
  <c r="E283" i="17"/>
  <c r="D283" i="17"/>
  <c r="C283" i="17"/>
  <c r="B283" i="17"/>
  <c r="F282" i="17"/>
  <c r="E282" i="17"/>
  <c r="D282" i="17"/>
  <c r="C282" i="17"/>
  <c r="B282" i="17"/>
  <c r="F281" i="17"/>
  <c r="E281" i="17"/>
  <c r="D281" i="17"/>
  <c r="C281" i="17"/>
  <c r="B281" i="17"/>
  <c r="F280" i="17"/>
  <c r="E280" i="17"/>
  <c r="D280" i="17"/>
  <c r="C280" i="17"/>
  <c r="B280" i="17"/>
  <c r="F279" i="17"/>
  <c r="E279" i="17"/>
  <c r="D279" i="17"/>
  <c r="C279" i="17"/>
  <c r="B279" i="17"/>
  <c r="F278" i="17"/>
  <c r="E278" i="17"/>
  <c r="D278" i="17"/>
  <c r="C278" i="17"/>
  <c r="B278" i="17"/>
  <c r="F277" i="17"/>
  <c r="E277" i="17"/>
  <c r="D277" i="17"/>
  <c r="C277" i="17"/>
  <c r="B277" i="17"/>
  <c r="F276" i="17"/>
  <c r="E276" i="17"/>
  <c r="D276" i="17"/>
  <c r="C276" i="17"/>
  <c r="B276" i="17"/>
  <c r="F275" i="17"/>
  <c r="E275" i="17"/>
  <c r="D275" i="17"/>
  <c r="C275" i="17"/>
  <c r="B275" i="17"/>
  <c r="F274" i="17"/>
  <c r="E274" i="17"/>
  <c r="D274" i="17"/>
  <c r="C274" i="17"/>
  <c r="B274" i="17"/>
  <c r="F273" i="17"/>
  <c r="E273" i="17"/>
  <c r="D273" i="17"/>
  <c r="C273" i="17"/>
  <c r="B273" i="17"/>
  <c r="F272" i="17"/>
  <c r="E272" i="17"/>
  <c r="D272" i="17"/>
  <c r="C272" i="17"/>
  <c r="B272" i="17"/>
  <c r="F271" i="17"/>
  <c r="E271" i="17"/>
  <c r="D271" i="17"/>
  <c r="C271" i="17"/>
  <c r="B271" i="17"/>
  <c r="F270" i="17"/>
  <c r="E270" i="17"/>
  <c r="D270" i="17"/>
  <c r="C270" i="17"/>
  <c r="B270" i="17"/>
  <c r="F269" i="17"/>
  <c r="E269" i="17"/>
  <c r="D269" i="17"/>
  <c r="C269" i="17"/>
  <c r="B269" i="17"/>
  <c r="F268" i="17"/>
  <c r="E268" i="17"/>
  <c r="D268" i="17"/>
  <c r="C268" i="17"/>
  <c r="B268" i="17"/>
  <c r="F267" i="17"/>
  <c r="E267" i="17"/>
  <c r="D267" i="17"/>
  <c r="C267" i="17"/>
  <c r="B267" i="17"/>
  <c r="F266" i="17"/>
  <c r="E266" i="17"/>
  <c r="D266" i="17"/>
  <c r="C266" i="17"/>
  <c r="B266" i="17"/>
  <c r="F265" i="17"/>
  <c r="E265" i="17"/>
  <c r="D265" i="17"/>
  <c r="C265" i="17"/>
  <c r="B265" i="17"/>
  <c r="F264" i="17"/>
  <c r="E264" i="17"/>
  <c r="D264" i="17"/>
  <c r="C264" i="17"/>
  <c r="B264" i="17"/>
  <c r="F263" i="17"/>
  <c r="E263" i="17"/>
  <c r="D263" i="17"/>
  <c r="C263" i="17"/>
  <c r="B263" i="17"/>
  <c r="F262" i="17"/>
  <c r="E262" i="17"/>
  <c r="D262" i="17"/>
  <c r="C262" i="17"/>
  <c r="B262" i="17"/>
  <c r="F261" i="17"/>
  <c r="E261" i="17"/>
  <c r="D261" i="17"/>
  <c r="C261" i="17"/>
  <c r="B261" i="17"/>
  <c r="F260" i="17"/>
  <c r="E260" i="17"/>
  <c r="D260" i="17"/>
  <c r="C260" i="17"/>
  <c r="B260" i="17"/>
  <c r="F259" i="17"/>
  <c r="E259" i="17"/>
  <c r="D259" i="17"/>
  <c r="C259" i="17"/>
  <c r="B259" i="17"/>
  <c r="F258" i="17"/>
  <c r="E258" i="17"/>
  <c r="D258" i="17"/>
  <c r="C258" i="17"/>
  <c r="B258" i="17"/>
  <c r="F257" i="17"/>
  <c r="E257" i="17"/>
  <c r="D257" i="17"/>
  <c r="C257" i="17"/>
  <c r="B257" i="17"/>
  <c r="F256" i="17"/>
  <c r="E256" i="17"/>
  <c r="D256" i="17"/>
  <c r="C256" i="17"/>
  <c r="B256" i="17"/>
  <c r="F255" i="17"/>
  <c r="E255" i="17"/>
  <c r="D255" i="17"/>
  <c r="C255" i="17"/>
  <c r="B255" i="17"/>
  <c r="F254" i="17"/>
  <c r="E254" i="17"/>
  <c r="D254" i="17"/>
  <c r="C254" i="17"/>
  <c r="B254" i="17"/>
  <c r="F253" i="17"/>
  <c r="E253" i="17"/>
  <c r="D253" i="17"/>
  <c r="C253" i="17"/>
  <c r="B253" i="17"/>
  <c r="F252" i="17"/>
  <c r="E252" i="17"/>
  <c r="D252" i="17"/>
  <c r="C252" i="17"/>
  <c r="B252" i="17"/>
  <c r="F251" i="17"/>
  <c r="E251" i="17"/>
  <c r="D251" i="17"/>
  <c r="C251" i="17"/>
  <c r="B251" i="17"/>
  <c r="F250" i="17"/>
  <c r="E250" i="17"/>
  <c r="D250" i="17"/>
  <c r="C250" i="17"/>
  <c r="B250" i="17"/>
  <c r="F249" i="17"/>
  <c r="E249" i="17"/>
  <c r="D249" i="17"/>
  <c r="C249" i="17"/>
  <c r="B249" i="17"/>
  <c r="F248" i="17"/>
  <c r="E248" i="17"/>
  <c r="D248" i="17"/>
  <c r="C248" i="17"/>
  <c r="B248" i="17"/>
  <c r="F247" i="17"/>
  <c r="E247" i="17"/>
  <c r="D247" i="17"/>
  <c r="C247" i="17"/>
  <c r="B247" i="17"/>
  <c r="F246" i="17"/>
  <c r="E246" i="17"/>
  <c r="D246" i="17"/>
  <c r="C246" i="17"/>
  <c r="B246" i="17"/>
  <c r="F245" i="17"/>
  <c r="E245" i="17"/>
  <c r="D245" i="17"/>
  <c r="C245" i="17"/>
  <c r="B245" i="17"/>
  <c r="F244" i="17"/>
  <c r="E244" i="17"/>
  <c r="D244" i="17"/>
  <c r="C244" i="17"/>
  <c r="B244" i="17"/>
  <c r="F243" i="17"/>
  <c r="E243" i="17"/>
  <c r="D243" i="17"/>
  <c r="C243" i="17"/>
  <c r="B243" i="17"/>
  <c r="F242" i="17"/>
  <c r="E242" i="17"/>
  <c r="D242" i="17"/>
  <c r="C242" i="17"/>
  <c r="B242" i="17"/>
  <c r="F241" i="17"/>
  <c r="E241" i="17"/>
  <c r="D241" i="17"/>
  <c r="C241" i="17"/>
  <c r="B241" i="17"/>
  <c r="F240" i="17"/>
  <c r="E240" i="17"/>
  <c r="D240" i="17"/>
  <c r="C240" i="17"/>
  <c r="B240" i="17"/>
  <c r="F239" i="17"/>
  <c r="E239" i="17"/>
  <c r="D239" i="17"/>
  <c r="C239" i="17"/>
  <c r="B239" i="17"/>
  <c r="F238" i="17"/>
  <c r="E238" i="17"/>
  <c r="D238" i="17"/>
  <c r="C238" i="17"/>
  <c r="B238" i="17"/>
  <c r="F237" i="17"/>
  <c r="E237" i="17"/>
  <c r="D237" i="17"/>
  <c r="C237" i="17"/>
  <c r="B237" i="17"/>
  <c r="F236" i="17"/>
  <c r="E236" i="17"/>
  <c r="D236" i="17"/>
  <c r="C236" i="17"/>
  <c r="B236" i="17"/>
  <c r="F235" i="17"/>
  <c r="E235" i="17"/>
  <c r="D235" i="17"/>
  <c r="C235" i="17"/>
  <c r="B235" i="17"/>
  <c r="F234" i="17"/>
  <c r="E234" i="17"/>
  <c r="D234" i="17"/>
  <c r="C234" i="17"/>
  <c r="B234" i="17"/>
  <c r="F233" i="17"/>
  <c r="E233" i="17"/>
  <c r="D233" i="17"/>
  <c r="C233" i="17"/>
  <c r="B233" i="17"/>
  <c r="F232" i="17"/>
  <c r="E232" i="17"/>
  <c r="D232" i="17"/>
  <c r="C232" i="17"/>
  <c r="B232" i="17"/>
  <c r="F231" i="17"/>
  <c r="E231" i="17"/>
  <c r="D231" i="17"/>
  <c r="C231" i="17"/>
  <c r="B231" i="17"/>
  <c r="F230" i="17"/>
  <c r="E230" i="17"/>
  <c r="D230" i="17"/>
  <c r="C230" i="17"/>
  <c r="B230" i="17"/>
  <c r="F229" i="17"/>
  <c r="E229" i="17"/>
  <c r="D229" i="17"/>
  <c r="C229" i="17"/>
  <c r="B229" i="17"/>
  <c r="F228" i="17"/>
  <c r="E228" i="17"/>
  <c r="D228" i="17"/>
  <c r="C228" i="17"/>
  <c r="B228" i="17"/>
  <c r="F227" i="17"/>
  <c r="E227" i="17"/>
  <c r="D227" i="17"/>
  <c r="C227" i="17"/>
  <c r="B227" i="17"/>
  <c r="F226" i="17"/>
  <c r="E226" i="17"/>
  <c r="D226" i="17"/>
  <c r="C226" i="17"/>
  <c r="B226" i="17"/>
  <c r="F225" i="17"/>
  <c r="E225" i="17"/>
  <c r="D225" i="17"/>
  <c r="C225" i="17"/>
  <c r="B225" i="17"/>
  <c r="F224" i="17"/>
  <c r="E224" i="17"/>
  <c r="D224" i="17"/>
  <c r="C224" i="17"/>
  <c r="B224" i="17"/>
  <c r="F223" i="17"/>
  <c r="E223" i="17"/>
  <c r="D223" i="17"/>
  <c r="C223" i="17"/>
  <c r="B223" i="17"/>
  <c r="F222" i="17"/>
  <c r="E222" i="17"/>
  <c r="D222" i="17"/>
  <c r="C222" i="17"/>
  <c r="B222" i="17"/>
  <c r="F221" i="17"/>
  <c r="E221" i="17"/>
  <c r="D221" i="17"/>
  <c r="C221" i="17"/>
  <c r="B221" i="17"/>
  <c r="F220" i="17"/>
  <c r="E220" i="17"/>
  <c r="D220" i="17"/>
  <c r="C220" i="17"/>
  <c r="B220" i="17"/>
  <c r="F219" i="17"/>
  <c r="E219" i="17"/>
  <c r="D219" i="17"/>
  <c r="C219" i="17"/>
  <c r="B219" i="17"/>
  <c r="F218" i="17"/>
  <c r="E218" i="17"/>
  <c r="D218" i="17"/>
  <c r="C218" i="17"/>
  <c r="B218" i="17"/>
  <c r="F217" i="17"/>
  <c r="E217" i="17"/>
  <c r="D217" i="17"/>
  <c r="C217" i="17"/>
  <c r="B217" i="17"/>
  <c r="F216" i="17"/>
  <c r="E216" i="17"/>
  <c r="D216" i="17"/>
  <c r="C216" i="17"/>
  <c r="B216" i="17"/>
  <c r="F215" i="17"/>
  <c r="E215" i="17"/>
  <c r="D215" i="17"/>
  <c r="C215" i="17"/>
  <c r="B215" i="17"/>
  <c r="F214" i="17"/>
  <c r="E214" i="17"/>
  <c r="D214" i="17"/>
  <c r="C214" i="17"/>
  <c r="B214" i="17"/>
  <c r="F213" i="17"/>
  <c r="E213" i="17"/>
  <c r="D213" i="17"/>
  <c r="C213" i="17"/>
  <c r="B213" i="17"/>
  <c r="F212" i="17"/>
  <c r="E212" i="17"/>
  <c r="D212" i="17"/>
  <c r="C212" i="17"/>
  <c r="B212" i="17"/>
  <c r="F211" i="17"/>
  <c r="E211" i="17"/>
  <c r="D211" i="17"/>
  <c r="C211" i="17"/>
  <c r="B211" i="17"/>
  <c r="F210" i="17"/>
  <c r="E210" i="17"/>
  <c r="D210" i="17"/>
  <c r="C210" i="17"/>
  <c r="B210" i="17"/>
  <c r="F209" i="17"/>
  <c r="E209" i="17"/>
  <c r="D209" i="17"/>
  <c r="C209" i="17"/>
  <c r="B209" i="17"/>
  <c r="F208" i="17"/>
  <c r="E208" i="17"/>
  <c r="D208" i="17"/>
  <c r="C208" i="17"/>
  <c r="B208" i="17"/>
  <c r="F207" i="17"/>
  <c r="E207" i="17"/>
  <c r="D207" i="17"/>
  <c r="C207" i="17"/>
  <c r="B207" i="17"/>
  <c r="F206" i="17"/>
  <c r="E206" i="17"/>
  <c r="D206" i="17"/>
  <c r="C206" i="17"/>
  <c r="B206" i="17"/>
  <c r="F205" i="17"/>
  <c r="E205" i="17"/>
  <c r="D205" i="17"/>
  <c r="C205" i="17"/>
  <c r="B205" i="17"/>
  <c r="F204" i="17"/>
  <c r="E204" i="17"/>
  <c r="D204" i="17"/>
  <c r="C204" i="17"/>
  <c r="B204" i="17"/>
  <c r="F203" i="17"/>
  <c r="E203" i="17"/>
  <c r="D203" i="17"/>
  <c r="C203" i="17"/>
  <c r="B203" i="17"/>
  <c r="F202" i="17"/>
  <c r="E202" i="17"/>
  <c r="D202" i="17"/>
  <c r="C202" i="17"/>
  <c r="B202" i="17"/>
  <c r="F201" i="17"/>
  <c r="E201" i="17"/>
  <c r="D201" i="17"/>
  <c r="C201" i="17"/>
  <c r="B201" i="17"/>
  <c r="F200" i="17"/>
  <c r="E200" i="17"/>
  <c r="D200" i="17"/>
  <c r="C200" i="17"/>
  <c r="B200" i="17"/>
  <c r="F199" i="17"/>
  <c r="E199" i="17"/>
  <c r="D199" i="17"/>
  <c r="C199" i="17"/>
  <c r="B199" i="17"/>
  <c r="F198" i="17"/>
  <c r="E198" i="17"/>
  <c r="D198" i="17"/>
  <c r="C198" i="17"/>
  <c r="B198" i="17"/>
  <c r="F197" i="17"/>
  <c r="E197" i="17"/>
  <c r="D197" i="17"/>
  <c r="C197" i="17"/>
  <c r="B197" i="17"/>
  <c r="F196" i="17"/>
  <c r="E196" i="17"/>
  <c r="D196" i="17"/>
  <c r="C196" i="17"/>
  <c r="B196" i="17"/>
  <c r="F195" i="17"/>
  <c r="E195" i="17"/>
  <c r="D195" i="17"/>
  <c r="C195" i="17"/>
  <c r="B195" i="17"/>
  <c r="F194" i="17"/>
  <c r="E194" i="17"/>
  <c r="D194" i="17"/>
  <c r="C194" i="17"/>
  <c r="B194" i="17"/>
  <c r="F193" i="17"/>
  <c r="E193" i="17"/>
  <c r="D193" i="17"/>
  <c r="C193" i="17"/>
  <c r="B193" i="17"/>
  <c r="F192" i="17"/>
  <c r="E192" i="17"/>
  <c r="D192" i="17"/>
  <c r="C192" i="17"/>
  <c r="B192" i="17"/>
  <c r="F191" i="17"/>
  <c r="E191" i="17"/>
  <c r="D191" i="17"/>
  <c r="C191" i="17"/>
  <c r="B191" i="17"/>
  <c r="F190" i="17"/>
  <c r="E190" i="17"/>
  <c r="D190" i="17"/>
  <c r="C190" i="17"/>
  <c r="B190" i="17"/>
  <c r="F189" i="17"/>
  <c r="E189" i="17"/>
  <c r="D189" i="17"/>
  <c r="C189" i="17"/>
  <c r="B189" i="17"/>
  <c r="F188" i="17"/>
  <c r="E188" i="17"/>
  <c r="D188" i="17"/>
  <c r="C188" i="17"/>
  <c r="B188" i="17"/>
  <c r="F187" i="17"/>
  <c r="E187" i="17"/>
  <c r="D187" i="17"/>
  <c r="C187" i="17"/>
  <c r="B187" i="17"/>
  <c r="F186" i="17"/>
  <c r="E186" i="17"/>
  <c r="D186" i="17"/>
  <c r="C186" i="17"/>
  <c r="B186" i="17"/>
  <c r="F185" i="17"/>
  <c r="E185" i="17"/>
  <c r="D185" i="17"/>
  <c r="C185" i="17"/>
  <c r="B185" i="17"/>
  <c r="F184" i="17"/>
  <c r="E184" i="17"/>
  <c r="D184" i="17"/>
  <c r="C184" i="17"/>
  <c r="B184" i="17"/>
  <c r="F183" i="17"/>
  <c r="E183" i="17"/>
  <c r="D183" i="17"/>
  <c r="C183" i="17"/>
  <c r="B183" i="17"/>
  <c r="F182" i="17"/>
  <c r="E182" i="17"/>
  <c r="D182" i="17"/>
  <c r="C182" i="17"/>
  <c r="B182" i="17"/>
  <c r="F181" i="17"/>
  <c r="E181" i="17"/>
  <c r="D181" i="17"/>
  <c r="C181" i="17"/>
  <c r="B181" i="17"/>
  <c r="F180" i="17"/>
  <c r="E180" i="17"/>
  <c r="D180" i="17"/>
  <c r="C180" i="17"/>
  <c r="B180" i="17"/>
  <c r="F179" i="17"/>
  <c r="E179" i="17"/>
  <c r="D179" i="17"/>
  <c r="C179" i="17"/>
  <c r="B179" i="17"/>
  <c r="F178" i="17"/>
  <c r="E178" i="17"/>
  <c r="D178" i="17"/>
  <c r="C178" i="17"/>
  <c r="B178" i="17"/>
  <c r="F177" i="17"/>
  <c r="E177" i="17"/>
  <c r="D177" i="17"/>
  <c r="C177" i="17"/>
  <c r="B177" i="17"/>
  <c r="F176" i="17"/>
  <c r="E176" i="17"/>
  <c r="D176" i="17"/>
  <c r="C176" i="17"/>
  <c r="B176" i="17"/>
  <c r="F175" i="17"/>
  <c r="E175" i="17"/>
  <c r="D175" i="17"/>
  <c r="C175" i="17"/>
  <c r="B175" i="17"/>
  <c r="F174" i="17"/>
  <c r="E174" i="17"/>
  <c r="D174" i="17"/>
  <c r="C174" i="17"/>
  <c r="B174" i="17"/>
  <c r="F173" i="17"/>
  <c r="E173" i="17"/>
  <c r="D173" i="17"/>
  <c r="C173" i="17"/>
  <c r="B173" i="17"/>
  <c r="F172" i="17"/>
  <c r="E172" i="17"/>
  <c r="D172" i="17"/>
  <c r="C172" i="17"/>
  <c r="B172" i="17"/>
  <c r="F171" i="17"/>
  <c r="E171" i="17"/>
  <c r="D171" i="17"/>
  <c r="C171" i="17"/>
  <c r="B171" i="17"/>
  <c r="F170" i="17"/>
  <c r="E170" i="17"/>
  <c r="D170" i="17"/>
  <c r="C170" i="17"/>
  <c r="B170" i="17"/>
  <c r="F169" i="17"/>
  <c r="E169" i="17"/>
  <c r="D169" i="17"/>
  <c r="C169" i="17"/>
  <c r="B169" i="17"/>
  <c r="F168" i="17"/>
  <c r="E168" i="17"/>
  <c r="D168" i="17"/>
  <c r="C168" i="17"/>
  <c r="B168" i="17"/>
  <c r="F167" i="17"/>
  <c r="E167" i="17"/>
  <c r="D167" i="17"/>
  <c r="C167" i="17"/>
  <c r="B167" i="17"/>
  <c r="F166" i="17"/>
  <c r="E166" i="17"/>
  <c r="D166" i="17"/>
  <c r="C166" i="17"/>
  <c r="B166" i="17"/>
  <c r="F165" i="17"/>
  <c r="E165" i="17"/>
  <c r="D165" i="17"/>
  <c r="C165" i="17"/>
  <c r="B165" i="17"/>
  <c r="F164" i="17"/>
  <c r="E164" i="17"/>
  <c r="D164" i="17"/>
  <c r="C164" i="17"/>
  <c r="B164" i="17"/>
  <c r="F163" i="17"/>
  <c r="E163" i="17"/>
  <c r="D163" i="17"/>
  <c r="C163" i="17"/>
  <c r="B163" i="17"/>
  <c r="F162" i="17"/>
  <c r="E162" i="17"/>
  <c r="D162" i="17"/>
  <c r="C162" i="17"/>
  <c r="B162" i="17"/>
  <c r="F161" i="17"/>
  <c r="E161" i="17"/>
  <c r="D161" i="17"/>
  <c r="C161" i="17"/>
  <c r="B161" i="17"/>
  <c r="F160" i="17"/>
  <c r="E160" i="17"/>
  <c r="D160" i="17"/>
  <c r="C160" i="17"/>
  <c r="B160" i="17"/>
  <c r="F159" i="17"/>
  <c r="E159" i="17"/>
  <c r="D159" i="17"/>
  <c r="C159" i="17"/>
  <c r="B159" i="17"/>
  <c r="F158" i="17"/>
  <c r="E158" i="17"/>
  <c r="D158" i="17"/>
  <c r="C158" i="17"/>
  <c r="B158" i="17"/>
  <c r="F157" i="17"/>
  <c r="E157" i="17"/>
  <c r="D157" i="17"/>
  <c r="C157" i="17"/>
  <c r="B157" i="17"/>
  <c r="F156" i="17"/>
  <c r="E156" i="17"/>
  <c r="D156" i="17"/>
  <c r="C156" i="17"/>
  <c r="B156" i="17"/>
  <c r="F155" i="17"/>
  <c r="E155" i="17"/>
  <c r="D155" i="17"/>
  <c r="C155" i="17"/>
  <c r="B155" i="17"/>
  <c r="F154" i="17"/>
  <c r="E154" i="17"/>
  <c r="D154" i="17"/>
  <c r="C154" i="17"/>
  <c r="B154" i="17"/>
  <c r="F153" i="17"/>
  <c r="E153" i="17"/>
  <c r="D153" i="17"/>
  <c r="C153" i="17"/>
  <c r="B153" i="17"/>
  <c r="F152" i="17"/>
  <c r="E152" i="17"/>
  <c r="D152" i="17"/>
  <c r="C152" i="17"/>
  <c r="B152" i="17"/>
  <c r="F151" i="17"/>
  <c r="E151" i="17"/>
  <c r="D151" i="17"/>
  <c r="C151" i="17"/>
  <c r="B151" i="17"/>
  <c r="F150" i="17"/>
  <c r="E150" i="17"/>
  <c r="D150" i="17"/>
  <c r="C150" i="17"/>
  <c r="B150" i="17"/>
  <c r="F149" i="17"/>
  <c r="E149" i="17"/>
  <c r="D149" i="17"/>
  <c r="C149" i="17"/>
  <c r="B149" i="17"/>
  <c r="F148" i="17"/>
  <c r="E148" i="17"/>
  <c r="D148" i="17"/>
  <c r="C148" i="17"/>
  <c r="B148" i="17"/>
  <c r="F147" i="17"/>
  <c r="E147" i="17"/>
  <c r="D147" i="17"/>
  <c r="C147" i="17"/>
  <c r="B147" i="17"/>
  <c r="F146" i="17"/>
  <c r="E146" i="17"/>
  <c r="D146" i="17"/>
  <c r="C146" i="17"/>
  <c r="B146" i="17"/>
  <c r="F145" i="17"/>
  <c r="E145" i="17"/>
  <c r="D145" i="17"/>
  <c r="C145" i="17"/>
  <c r="B145" i="17"/>
  <c r="F144" i="17"/>
  <c r="E144" i="17"/>
  <c r="D144" i="17"/>
  <c r="C144" i="17"/>
  <c r="B144" i="17"/>
  <c r="F143" i="17"/>
  <c r="E143" i="17"/>
  <c r="D143" i="17"/>
  <c r="C143" i="17"/>
  <c r="B143" i="17"/>
  <c r="F142" i="17"/>
  <c r="E142" i="17"/>
  <c r="D142" i="17"/>
  <c r="C142" i="17"/>
  <c r="B142" i="17"/>
  <c r="F141" i="17"/>
  <c r="E141" i="17"/>
  <c r="D141" i="17"/>
  <c r="C141" i="17"/>
  <c r="B141" i="17"/>
  <c r="F140" i="17"/>
  <c r="E140" i="17"/>
  <c r="D140" i="17"/>
  <c r="C140" i="17"/>
  <c r="B140" i="17"/>
  <c r="F139" i="17"/>
  <c r="E139" i="17"/>
  <c r="D139" i="17"/>
  <c r="C139" i="17"/>
  <c r="B139" i="17"/>
  <c r="F138" i="17"/>
  <c r="E138" i="17"/>
  <c r="D138" i="17"/>
  <c r="C138" i="17"/>
  <c r="B138" i="17"/>
  <c r="F137" i="17"/>
  <c r="E137" i="17"/>
  <c r="D137" i="17"/>
  <c r="C137" i="17"/>
  <c r="B137" i="17"/>
  <c r="F136" i="17"/>
  <c r="E136" i="17"/>
  <c r="D136" i="17"/>
  <c r="C136" i="17"/>
  <c r="B136" i="17"/>
  <c r="F135" i="17"/>
  <c r="E135" i="17"/>
  <c r="D135" i="17"/>
  <c r="C135" i="17"/>
  <c r="B135" i="17"/>
  <c r="F134" i="17"/>
  <c r="E134" i="17"/>
  <c r="D134" i="17"/>
  <c r="C134" i="17"/>
  <c r="B134" i="17"/>
  <c r="F133" i="17"/>
  <c r="E133" i="17"/>
  <c r="D133" i="17"/>
  <c r="C133" i="17"/>
  <c r="B133" i="17"/>
  <c r="F132" i="17"/>
  <c r="E132" i="17"/>
  <c r="D132" i="17"/>
  <c r="C132" i="17"/>
  <c r="B132" i="17"/>
  <c r="F131" i="17"/>
  <c r="E131" i="17"/>
  <c r="D131" i="17"/>
  <c r="C131" i="17"/>
  <c r="B131" i="17"/>
  <c r="F130" i="17"/>
  <c r="E130" i="17"/>
  <c r="D130" i="17"/>
  <c r="C130" i="17"/>
  <c r="B130" i="17"/>
  <c r="F129" i="17"/>
  <c r="E129" i="17"/>
  <c r="D129" i="17"/>
  <c r="C129" i="17"/>
  <c r="B129" i="17"/>
  <c r="F128" i="17"/>
  <c r="E128" i="17"/>
  <c r="D128" i="17"/>
  <c r="C128" i="17"/>
  <c r="B128" i="17"/>
  <c r="F127" i="17"/>
  <c r="E127" i="17"/>
  <c r="D127" i="17"/>
  <c r="C127" i="17"/>
  <c r="B127" i="17"/>
  <c r="F126" i="17"/>
  <c r="E126" i="17"/>
  <c r="D126" i="17"/>
  <c r="C126" i="17"/>
  <c r="B126" i="17"/>
  <c r="F125" i="17"/>
  <c r="E125" i="17"/>
  <c r="D125" i="17"/>
  <c r="C125" i="17"/>
  <c r="B125" i="17"/>
  <c r="F124" i="17"/>
  <c r="E124" i="17"/>
  <c r="D124" i="17"/>
  <c r="C124" i="17"/>
  <c r="B124" i="17"/>
  <c r="F123" i="17"/>
  <c r="E123" i="17"/>
  <c r="D123" i="17"/>
  <c r="C123" i="17"/>
  <c r="B123" i="17"/>
  <c r="F122" i="17"/>
  <c r="E122" i="17"/>
  <c r="D122" i="17"/>
  <c r="C122" i="17"/>
  <c r="B122" i="17"/>
  <c r="F121" i="17"/>
  <c r="E121" i="17"/>
  <c r="D121" i="17"/>
  <c r="C121" i="17"/>
  <c r="B121" i="17"/>
  <c r="F120" i="17"/>
  <c r="E120" i="17"/>
  <c r="D120" i="17"/>
  <c r="C120" i="17"/>
  <c r="B120" i="17"/>
  <c r="F119" i="17"/>
  <c r="E119" i="17"/>
  <c r="D119" i="17"/>
  <c r="C119" i="17"/>
  <c r="B119" i="17"/>
  <c r="F118" i="17"/>
  <c r="E118" i="17"/>
  <c r="D118" i="17"/>
  <c r="C118" i="17"/>
  <c r="B118" i="17"/>
  <c r="F117" i="17"/>
  <c r="E117" i="17"/>
  <c r="D117" i="17"/>
  <c r="C117" i="17"/>
  <c r="B117" i="17"/>
  <c r="F116" i="17"/>
  <c r="E116" i="17"/>
  <c r="D116" i="17"/>
  <c r="C116" i="17"/>
  <c r="B116" i="17"/>
  <c r="F115" i="17"/>
  <c r="E115" i="17"/>
  <c r="D115" i="17"/>
  <c r="C115" i="17"/>
  <c r="B115" i="17"/>
  <c r="F114" i="17"/>
  <c r="E114" i="17"/>
  <c r="D114" i="17"/>
  <c r="C114" i="17"/>
  <c r="B114" i="17"/>
  <c r="F113" i="17"/>
  <c r="E113" i="17"/>
  <c r="D113" i="17"/>
  <c r="C113" i="17"/>
  <c r="B113" i="17"/>
  <c r="F112" i="17"/>
  <c r="E112" i="17"/>
  <c r="D112" i="17"/>
  <c r="C112" i="17"/>
  <c r="B112" i="17"/>
  <c r="F111" i="17"/>
  <c r="E111" i="17"/>
  <c r="D111" i="17"/>
  <c r="C111" i="17"/>
  <c r="B111" i="17"/>
  <c r="F110" i="17"/>
  <c r="E110" i="17"/>
  <c r="D110" i="17"/>
  <c r="C110" i="17"/>
  <c r="B110" i="17"/>
  <c r="F109" i="17"/>
  <c r="E109" i="17"/>
  <c r="D109" i="17"/>
  <c r="C109" i="17"/>
  <c r="B109" i="17"/>
  <c r="F108" i="17"/>
  <c r="E108" i="17"/>
  <c r="D108" i="17"/>
  <c r="C108" i="17"/>
  <c r="B108" i="17"/>
  <c r="F107" i="17"/>
  <c r="E107" i="17"/>
  <c r="D107" i="17"/>
  <c r="C107" i="17"/>
  <c r="B107" i="17"/>
  <c r="F106" i="17"/>
  <c r="E106" i="17"/>
  <c r="D106" i="17"/>
  <c r="C106" i="17"/>
  <c r="B106" i="17"/>
  <c r="F105" i="17"/>
  <c r="E105" i="17"/>
  <c r="D105" i="17"/>
  <c r="C105" i="17"/>
  <c r="B105" i="17"/>
  <c r="F104" i="17"/>
  <c r="E104" i="17"/>
  <c r="D104" i="17"/>
  <c r="C104" i="17"/>
  <c r="B104" i="17"/>
  <c r="F103" i="17"/>
  <c r="E103" i="17"/>
  <c r="D103" i="17"/>
  <c r="C103" i="17"/>
  <c r="B103" i="17"/>
  <c r="F102" i="17"/>
  <c r="E102" i="17"/>
  <c r="D102" i="17"/>
  <c r="C102" i="17"/>
  <c r="B102" i="17"/>
  <c r="F101" i="17"/>
  <c r="E101" i="17"/>
  <c r="D101" i="17"/>
  <c r="C101" i="17"/>
  <c r="B101" i="17"/>
  <c r="F100" i="17"/>
  <c r="E100" i="17"/>
  <c r="D100" i="17"/>
  <c r="C100" i="17"/>
  <c r="B100" i="17"/>
  <c r="F99" i="17"/>
  <c r="E99" i="17"/>
  <c r="D99" i="17"/>
  <c r="C99" i="17"/>
  <c r="B99" i="17"/>
  <c r="F98" i="17"/>
  <c r="E98" i="17"/>
  <c r="D98" i="17"/>
  <c r="C98" i="17"/>
  <c r="B98" i="17"/>
  <c r="F97" i="17"/>
  <c r="E97" i="17"/>
  <c r="D97" i="17"/>
  <c r="C97" i="17"/>
  <c r="B97" i="17"/>
  <c r="F96" i="17"/>
  <c r="E96" i="17"/>
  <c r="D96" i="17"/>
  <c r="C96" i="17"/>
  <c r="B96" i="17"/>
  <c r="F95" i="17"/>
  <c r="E95" i="17"/>
  <c r="D95" i="17"/>
  <c r="C95" i="17"/>
  <c r="B95" i="17"/>
  <c r="F94" i="17"/>
  <c r="E94" i="17"/>
  <c r="D94" i="17"/>
  <c r="C94" i="17"/>
  <c r="B94" i="17"/>
  <c r="F93" i="17"/>
  <c r="E93" i="17"/>
  <c r="D93" i="17"/>
  <c r="C93" i="17"/>
  <c r="B93" i="17"/>
  <c r="F92" i="17"/>
  <c r="E92" i="17"/>
  <c r="D92" i="17"/>
  <c r="C92" i="17"/>
  <c r="B92" i="17"/>
  <c r="F91" i="17"/>
  <c r="E91" i="17"/>
  <c r="D91" i="17"/>
  <c r="C91" i="17"/>
  <c r="B91" i="17"/>
  <c r="F90" i="17"/>
  <c r="E90" i="17"/>
  <c r="D90" i="17"/>
  <c r="C90" i="17"/>
  <c r="B90" i="17"/>
  <c r="F89" i="17"/>
  <c r="E89" i="17"/>
  <c r="D89" i="17"/>
  <c r="C89" i="17"/>
  <c r="B89" i="17"/>
  <c r="F88" i="17"/>
  <c r="E88" i="17"/>
  <c r="D88" i="17"/>
  <c r="C88" i="17"/>
  <c r="B88" i="17"/>
  <c r="F87" i="17"/>
  <c r="E87" i="17"/>
  <c r="D87" i="17"/>
  <c r="C87" i="17"/>
  <c r="B87" i="17"/>
  <c r="F86" i="17"/>
  <c r="E86" i="17"/>
  <c r="D86" i="17"/>
  <c r="C86" i="17"/>
  <c r="B86" i="17"/>
  <c r="F85" i="17"/>
  <c r="E85" i="17"/>
  <c r="D85" i="17"/>
  <c r="C85" i="17"/>
  <c r="B85" i="17"/>
  <c r="F84" i="17"/>
  <c r="E84" i="17"/>
  <c r="D84" i="17"/>
  <c r="C84" i="17"/>
  <c r="B84" i="17"/>
  <c r="F83" i="17"/>
  <c r="E83" i="17"/>
  <c r="D83" i="17"/>
  <c r="C83" i="17"/>
  <c r="B83" i="17"/>
  <c r="F82" i="17"/>
  <c r="E82" i="17"/>
  <c r="D82" i="17"/>
  <c r="C82" i="17"/>
  <c r="B82" i="17"/>
  <c r="F81" i="17"/>
  <c r="E81" i="17"/>
  <c r="D81" i="17"/>
  <c r="C81" i="17"/>
  <c r="B81" i="17"/>
  <c r="F80" i="17"/>
  <c r="E80" i="17"/>
  <c r="D80" i="17"/>
  <c r="C80" i="17"/>
  <c r="B80" i="17"/>
  <c r="F79" i="17"/>
  <c r="E79" i="17"/>
  <c r="D79" i="17"/>
  <c r="C79" i="17"/>
  <c r="B79" i="17"/>
  <c r="F78" i="17"/>
  <c r="E78" i="17"/>
  <c r="D78" i="17"/>
  <c r="C78" i="17"/>
  <c r="B78" i="17"/>
  <c r="F77" i="17"/>
  <c r="E77" i="17"/>
  <c r="D77" i="17"/>
  <c r="C77" i="17"/>
  <c r="B77" i="17"/>
  <c r="F76" i="17"/>
  <c r="E76" i="17"/>
  <c r="D76" i="17"/>
  <c r="C76" i="17"/>
  <c r="B76" i="17"/>
  <c r="F75" i="17"/>
  <c r="E75" i="17"/>
  <c r="D75" i="17"/>
  <c r="C75" i="17"/>
  <c r="B75" i="17"/>
  <c r="F74" i="17"/>
  <c r="E74" i="17"/>
  <c r="D74" i="17"/>
  <c r="C74" i="17"/>
  <c r="B74" i="17"/>
  <c r="F73" i="17"/>
  <c r="E73" i="17"/>
  <c r="D73" i="17"/>
  <c r="C73" i="17"/>
  <c r="B73" i="17"/>
  <c r="F72" i="17"/>
  <c r="E72" i="17"/>
  <c r="D72" i="17"/>
  <c r="C72" i="17"/>
  <c r="B72" i="17"/>
  <c r="F71" i="17"/>
  <c r="E71" i="17"/>
  <c r="D71" i="17"/>
  <c r="C71" i="17"/>
  <c r="B71" i="17"/>
  <c r="F70" i="17"/>
  <c r="E70" i="17"/>
  <c r="D70" i="17"/>
  <c r="C70" i="17"/>
  <c r="B70" i="17"/>
  <c r="F69" i="17"/>
  <c r="E69" i="17"/>
  <c r="D69" i="17"/>
  <c r="C69" i="17"/>
  <c r="B69" i="17"/>
  <c r="F68" i="17"/>
  <c r="E68" i="17"/>
  <c r="D68" i="17"/>
  <c r="C68" i="17"/>
  <c r="B68" i="17"/>
  <c r="F67" i="17"/>
  <c r="E67" i="17"/>
  <c r="D67" i="17"/>
  <c r="C67" i="17"/>
  <c r="B67" i="17"/>
  <c r="F66" i="17"/>
  <c r="E66" i="17"/>
  <c r="D66" i="17"/>
  <c r="C66" i="17"/>
  <c r="B66" i="17"/>
  <c r="F65" i="17"/>
  <c r="E65" i="17"/>
  <c r="D65" i="17"/>
  <c r="C65" i="17"/>
  <c r="B65" i="17"/>
  <c r="F64" i="17"/>
  <c r="E64" i="17"/>
  <c r="D64" i="17"/>
  <c r="C64" i="17"/>
  <c r="B64" i="17"/>
  <c r="F63" i="17"/>
  <c r="E63" i="17"/>
  <c r="D63" i="17"/>
  <c r="C63" i="17"/>
  <c r="B63" i="17"/>
  <c r="F62" i="17"/>
  <c r="E62" i="17"/>
  <c r="D62" i="17"/>
  <c r="C62" i="17"/>
  <c r="B62" i="17"/>
  <c r="F61" i="17"/>
  <c r="E61" i="17"/>
  <c r="D61" i="17"/>
  <c r="C61" i="17"/>
  <c r="B61" i="17"/>
  <c r="F60" i="17"/>
  <c r="E60" i="17"/>
  <c r="D60" i="17"/>
  <c r="C60" i="17"/>
  <c r="B60" i="17"/>
  <c r="F59" i="17"/>
  <c r="E59" i="17"/>
  <c r="D59" i="17"/>
  <c r="C59" i="17"/>
  <c r="B59" i="17"/>
  <c r="F58" i="17"/>
  <c r="E58" i="17"/>
  <c r="D58" i="17"/>
  <c r="C58" i="17"/>
  <c r="B58" i="17"/>
  <c r="F57" i="17"/>
  <c r="E57" i="17"/>
  <c r="D57" i="17"/>
  <c r="C57" i="17"/>
  <c r="B57" i="17"/>
  <c r="F56" i="17"/>
  <c r="E56" i="17"/>
  <c r="D56" i="17"/>
  <c r="C56" i="17"/>
  <c r="B56" i="17"/>
  <c r="F55" i="17"/>
  <c r="E55" i="17"/>
  <c r="D55" i="17"/>
  <c r="C55" i="17"/>
  <c r="B55" i="17"/>
  <c r="F54" i="17"/>
  <c r="E54" i="17"/>
  <c r="D54" i="17"/>
  <c r="C54" i="17"/>
  <c r="B54" i="17"/>
  <c r="F53" i="17"/>
  <c r="E53" i="17"/>
  <c r="D53" i="17"/>
  <c r="C53" i="17"/>
  <c r="B53" i="17"/>
  <c r="F52" i="17"/>
  <c r="E52" i="17"/>
  <c r="D52" i="17"/>
  <c r="C52" i="17"/>
  <c r="B52" i="17"/>
  <c r="F51" i="17"/>
  <c r="E51" i="17"/>
  <c r="D51" i="17"/>
  <c r="C51" i="17"/>
  <c r="B51" i="17"/>
  <c r="F50" i="17"/>
  <c r="E50" i="17"/>
  <c r="D50" i="17"/>
  <c r="C50" i="17"/>
  <c r="B50" i="17"/>
  <c r="F49" i="17"/>
  <c r="E49" i="17"/>
  <c r="D49" i="17"/>
  <c r="C49" i="17"/>
  <c r="B49" i="17"/>
  <c r="F48" i="17"/>
  <c r="E48" i="17"/>
  <c r="D48" i="17"/>
  <c r="C48" i="17"/>
  <c r="B48" i="17"/>
  <c r="F47" i="17"/>
  <c r="E47" i="17"/>
  <c r="D47" i="17"/>
  <c r="C47" i="17"/>
  <c r="B47" i="17"/>
  <c r="F46" i="17"/>
  <c r="E46" i="17"/>
  <c r="D46" i="17"/>
  <c r="C46" i="17"/>
  <c r="B46" i="17"/>
  <c r="F45" i="17"/>
  <c r="E45" i="17"/>
  <c r="D45" i="17"/>
  <c r="C45" i="17"/>
  <c r="B45" i="17"/>
  <c r="F44" i="17"/>
  <c r="E44" i="17"/>
  <c r="D44" i="17"/>
  <c r="C44" i="17"/>
  <c r="B44" i="17"/>
  <c r="F43" i="17"/>
  <c r="E43" i="17"/>
  <c r="D43" i="17"/>
  <c r="C43" i="17"/>
  <c r="B43" i="17"/>
  <c r="F42" i="17"/>
  <c r="E42" i="17"/>
  <c r="D42" i="17"/>
  <c r="C42" i="17"/>
  <c r="B42" i="17"/>
  <c r="F41" i="17"/>
  <c r="E41" i="17"/>
  <c r="D41" i="17"/>
  <c r="C41" i="17"/>
  <c r="B41" i="17"/>
  <c r="F40" i="17"/>
  <c r="E40" i="17"/>
  <c r="D40" i="17"/>
  <c r="C40" i="17"/>
  <c r="B40" i="17"/>
  <c r="F39" i="17"/>
  <c r="E39" i="17"/>
  <c r="D39" i="17"/>
  <c r="C39" i="17"/>
  <c r="B39" i="17"/>
  <c r="F38" i="17"/>
  <c r="E38" i="17"/>
  <c r="D38" i="17"/>
  <c r="C38" i="17"/>
  <c r="B38" i="17"/>
  <c r="F37" i="17"/>
  <c r="E37" i="17"/>
  <c r="D37" i="17"/>
  <c r="C37" i="17"/>
  <c r="B37" i="17"/>
  <c r="F36" i="17"/>
  <c r="E36" i="17"/>
  <c r="D36" i="17"/>
  <c r="C36" i="17"/>
  <c r="B36" i="17"/>
  <c r="F35" i="17"/>
  <c r="E35" i="17"/>
  <c r="D35" i="17"/>
  <c r="C35" i="17"/>
  <c r="B35" i="17"/>
  <c r="F34" i="17"/>
  <c r="E34" i="17"/>
  <c r="D34" i="17"/>
  <c r="C34" i="17"/>
  <c r="B34" i="17"/>
  <c r="F33" i="17"/>
  <c r="E33" i="17"/>
  <c r="D33" i="17"/>
  <c r="C33" i="17"/>
  <c r="B33" i="17"/>
  <c r="F32" i="17"/>
  <c r="E32" i="17"/>
  <c r="D32" i="17"/>
  <c r="C32" i="17"/>
  <c r="B32" i="17"/>
  <c r="F31" i="17"/>
  <c r="E31" i="17"/>
  <c r="D31" i="17"/>
  <c r="C31" i="17"/>
  <c r="B31" i="17"/>
  <c r="F30" i="17"/>
  <c r="E30" i="17"/>
  <c r="D30" i="17"/>
  <c r="C30" i="17"/>
  <c r="B30" i="17"/>
  <c r="F29" i="17"/>
  <c r="E29" i="17"/>
  <c r="D29" i="17"/>
  <c r="C29" i="17"/>
  <c r="B29" i="17"/>
  <c r="F28" i="17"/>
  <c r="E28" i="17"/>
  <c r="D28" i="17"/>
  <c r="C28" i="17"/>
  <c r="B28" i="17"/>
  <c r="F27" i="17"/>
  <c r="E27" i="17"/>
  <c r="D27" i="17"/>
  <c r="C27" i="17"/>
  <c r="B27" i="17"/>
  <c r="F26" i="17"/>
  <c r="E26" i="17"/>
  <c r="D26" i="17"/>
  <c r="C26" i="17"/>
  <c r="B26" i="17"/>
  <c r="F25" i="17"/>
  <c r="E25" i="17"/>
  <c r="D25" i="17"/>
  <c r="C25" i="17"/>
  <c r="B25" i="17"/>
  <c r="F24" i="17"/>
  <c r="E24" i="17"/>
  <c r="D24" i="17"/>
  <c r="C24" i="17"/>
  <c r="B24" i="17"/>
  <c r="F23" i="17"/>
  <c r="E23" i="17"/>
  <c r="D23" i="17"/>
  <c r="C23" i="17"/>
  <c r="B23" i="17"/>
  <c r="F22" i="17"/>
  <c r="E22" i="17"/>
  <c r="D22" i="17"/>
  <c r="C22" i="17"/>
  <c r="B22" i="17"/>
  <c r="F21" i="17"/>
  <c r="E21" i="17"/>
  <c r="D21" i="17"/>
  <c r="C21" i="17"/>
  <c r="B21" i="17"/>
  <c r="F20" i="17"/>
  <c r="E20" i="17"/>
  <c r="D20" i="17"/>
  <c r="C20" i="17"/>
  <c r="B20" i="17"/>
  <c r="F19" i="17"/>
  <c r="E19" i="17"/>
  <c r="D19" i="17"/>
  <c r="C19" i="17"/>
  <c r="B19" i="17"/>
  <c r="F18" i="17"/>
  <c r="E18" i="17"/>
  <c r="D18" i="17"/>
  <c r="C18" i="17"/>
  <c r="B18" i="17"/>
  <c r="F17" i="17"/>
  <c r="E17" i="17"/>
  <c r="D17" i="17"/>
  <c r="C17" i="17"/>
  <c r="B17" i="17"/>
  <c r="F16" i="17"/>
  <c r="E16" i="17"/>
  <c r="D16" i="17"/>
  <c r="C16" i="17"/>
  <c r="B16" i="17"/>
  <c r="F15" i="17"/>
  <c r="E15" i="17"/>
  <c r="D15" i="17"/>
  <c r="C15" i="17"/>
  <c r="B15" i="17"/>
  <c r="F14" i="17"/>
  <c r="E14" i="17"/>
  <c r="D14" i="17"/>
  <c r="C14" i="17"/>
  <c r="B14" i="17"/>
  <c r="F13" i="17"/>
  <c r="E13" i="17"/>
  <c r="D13" i="17"/>
  <c r="C13" i="17"/>
  <c r="B13" i="17"/>
  <c r="F12" i="17"/>
  <c r="E12" i="17"/>
  <c r="D12" i="17"/>
  <c r="C12" i="17"/>
  <c r="B12" i="17"/>
  <c r="F11" i="17"/>
  <c r="E11" i="17"/>
  <c r="D11" i="17"/>
  <c r="C11" i="17"/>
  <c r="B11" i="17"/>
  <c r="F10" i="17"/>
  <c r="E10" i="17"/>
  <c r="D10" i="17"/>
  <c r="C10" i="17"/>
  <c r="B10" i="17"/>
  <c r="F9" i="17"/>
  <c r="E9" i="17"/>
  <c r="D9" i="17"/>
  <c r="C9" i="17"/>
  <c r="B9" i="17"/>
  <c r="F8" i="17"/>
  <c r="E8" i="17"/>
  <c r="D8" i="17"/>
  <c r="C8" i="17"/>
  <c r="B8" i="17"/>
  <c r="F7" i="17"/>
  <c r="E7" i="17"/>
  <c r="D7" i="17"/>
  <c r="C7" i="17"/>
  <c r="B7" i="17"/>
  <c r="F6" i="17"/>
  <c r="E6" i="17"/>
  <c r="D6" i="17"/>
  <c r="C6" i="17"/>
  <c r="B6" i="17"/>
  <c r="F5" i="17"/>
  <c r="E5" i="17"/>
  <c r="D5" i="17"/>
  <c r="C5" i="17"/>
  <c r="B5" i="17"/>
  <c r="F4" i="17"/>
  <c r="E4" i="17"/>
  <c r="D4" i="17"/>
  <c r="C4" i="17"/>
  <c r="B4" i="17"/>
  <c r="F3" i="17"/>
  <c r="E3" i="17"/>
  <c r="D3" i="17"/>
  <c r="C3" i="17"/>
  <c r="B3" i="17"/>
  <c r="K420" i="19"/>
  <c r="J420" i="19"/>
  <c r="I420" i="19"/>
  <c r="H420" i="19"/>
  <c r="G420" i="19"/>
  <c r="F420" i="19"/>
  <c r="E420" i="19"/>
  <c r="D420" i="19"/>
  <c r="C420" i="19"/>
  <c r="B420" i="19"/>
  <c r="K419" i="19"/>
  <c r="J419" i="19"/>
  <c r="I419" i="19"/>
  <c r="H419" i="19"/>
  <c r="G419" i="19"/>
  <c r="F419" i="19"/>
  <c r="E419" i="19"/>
  <c r="D419" i="19"/>
  <c r="C419" i="19"/>
  <c r="B419" i="19"/>
  <c r="K418" i="19"/>
  <c r="J418" i="19"/>
  <c r="I418" i="19"/>
  <c r="H418" i="19"/>
  <c r="G418" i="19"/>
  <c r="F418" i="19"/>
  <c r="E418" i="19"/>
  <c r="D418" i="19"/>
  <c r="C418" i="19"/>
  <c r="B418" i="19"/>
  <c r="K417" i="19"/>
  <c r="J417" i="19"/>
  <c r="I417" i="19"/>
  <c r="H417" i="19"/>
  <c r="G417" i="19"/>
  <c r="F417" i="19"/>
  <c r="E417" i="19"/>
  <c r="D417" i="19"/>
  <c r="C417" i="19"/>
  <c r="B417" i="19"/>
  <c r="K416" i="19"/>
  <c r="J416" i="19"/>
  <c r="I416" i="19"/>
  <c r="H416" i="19"/>
  <c r="G416" i="19"/>
  <c r="F416" i="19"/>
  <c r="E416" i="19"/>
  <c r="D416" i="19"/>
  <c r="C416" i="19"/>
  <c r="B416" i="19"/>
  <c r="K415" i="19"/>
  <c r="J415" i="19"/>
  <c r="I415" i="19"/>
  <c r="H415" i="19"/>
  <c r="G415" i="19"/>
  <c r="F415" i="19"/>
  <c r="E415" i="19"/>
  <c r="D415" i="19"/>
  <c r="C415" i="19"/>
  <c r="B415" i="19"/>
  <c r="K414" i="19"/>
  <c r="J414" i="19"/>
  <c r="I414" i="19"/>
  <c r="H414" i="19"/>
  <c r="G414" i="19"/>
  <c r="F414" i="19"/>
  <c r="E414" i="19"/>
  <c r="D414" i="19"/>
  <c r="C414" i="19"/>
  <c r="B414" i="19"/>
  <c r="K413" i="19"/>
  <c r="J413" i="19"/>
  <c r="I413" i="19"/>
  <c r="H413" i="19"/>
  <c r="G413" i="19"/>
  <c r="F413" i="19"/>
  <c r="E413" i="19"/>
  <c r="D413" i="19"/>
  <c r="C413" i="19"/>
  <c r="B413" i="19"/>
  <c r="K412" i="19"/>
  <c r="J412" i="19"/>
  <c r="I412" i="19"/>
  <c r="H412" i="19"/>
  <c r="G412" i="19"/>
  <c r="F412" i="19"/>
  <c r="E412" i="19"/>
  <c r="D412" i="19"/>
  <c r="C412" i="19"/>
  <c r="B412" i="19"/>
  <c r="K411" i="19"/>
  <c r="J411" i="19"/>
  <c r="I411" i="19"/>
  <c r="H411" i="19"/>
  <c r="G411" i="19"/>
  <c r="F411" i="19"/>
  <c r="E411" i="19"/>
  <c r="D411" i="19"/>
  <c r="C411" i="19"/>
  <c r="B411" i="19"/>
  <c r="K410" i="19"/>
  <c r="J410" i="19"/>
  <c r="I410" i="19"/>
  <c r="H410" i="19"/>
  <c r="G410" i="19"/>
  <c r="F410" i="19"/>
  <c r="E410" i="19"/>
  <c r="D410" i="19"/>
  <c r="C410" i="19"/>
  <c r="B410" i="19"/>
  <c r="K409" i="19"/>
  <c r="J409" i="19"/>
  <c r="I409" i="19"/>
  <c r="H409" i="19"/>
  <c r="G409" i="19"/>
  <c r="F409" i="19"/>
  <c r="E409" i="19"/>
  <c r="D409" i="19"/>
  <c r="C409" i="19"/>
  <c r="B409" i="19"/>
  <c r="K408" i="19"/>
  <c r="J408" i="19"/>
  <c r="I408" i="19"/>
  <c r="H408" i="19"/>
  <c r="G408" i="19"/>
  <c r="F408" i="19"/>
  <c r="E408" i="19"/>
  <c r="D408" i="19"/>
  <c r="C408" i="19"/>
  <c r="B408" i="19"/>
  <c r="K407" i="19"/>
  <c r="J407" i="19"/>
  <c r="I407" i="19"/>
  <c r="H407" i="19"/>
  <c r="G407" i="19"/>
  <c r="F407" i="19"/>
  <c r="E407" i="19"/>
  <c r="D407" i="19"/>
  <c r="C407" i="19"/>
  <c r="B407" i="19"/>
  <c r="K406" i="19"/>
  <c r="J406" i="19"/>
  <c r="I406" i="19"/>
  <c r="H406" i="19"/>
  <c r="G406" i="19"/>
  <c r="F406" i="19"/>
  <c r="E406" i="19"/>
  <c r="D406" i="19"/>
  <c r="C406" i="19"/>
  <c r="B406" i="19"/>
  <c r="K405" i="19"/>
  <c r="J405" i="19"/>
  <c r="I405" i="19"/>
  <c r="H405" i="19"/>
  <c r="G405" i="19"/>
  <c r="F405" i="19"/>
  <c r="E405" i="19"/>
  <c r="D405" i="19"/>
  <c r="C405" i="19"/>
  <c r="B405" i="19"/>
  <c r="K404" i="19"/>
  <c r="J404" i="19"/>
  <c r="I404" i="19"/>
  <c r="H404" i="19"/>
  <c r="G404" i="19"/>
  <c r="F404" i="19"/>
  <c r="E404" i="19"/>
  <c r="D404" i="19"/>
  <c r="C404" i="19"/>
  <c r="B404" i="19"/>
  <c r="K403" i="19"/>
  <c r="J403" i="19"/>
  <c r="I403" i="19"/>
  <c r="H403" i="19"/>
  <c r="G403" i="19"/>
  <c r="F403" i="19"/>
  <c r="E403" i="19"/>
  <c r="D403" i="19"/>
  <c r="C403" i="19"/>
  <c r="B403" i="19"/>
  <c r="K402" i="19"/>
  <c r="J402" i="19"/>
  <c r="I402" i="19"/>
  <c r="H402" i="19"/>
  <c r="G402" i="19"/>
  <c r="F402" i="19"/>
  <c r="E402" i="19"/>
  <c r="D402" i="19"/>
  <c r="C402" i="19"/>
  <c r="B402" i="19"/>
  <c r="K401" i="19"/>
  <c r="J401" i="19"/>
  <c r="I401" i="19"/>
  <c r="H401" i="19"/>
  <c r="G401" i="19"/>
  <c r="F401" i="19"/>
  <c r="E401" i="19"/>
  <c r="D401" i="19"/>
  <c r="C401" i="19"/>
  <c r="B401" i="19"/>
  <c r="K400" i="19"/>
  <c r="J400" i="19"/>
  <c r="I400" i="19"/>
  <c r="H400" i="19"/>
  <c r="G400" i="19"/>
  <c r="F400" i="19"/>
  <c r="E400" i="19"/>
  <c r="D400" i="19"/>
  <c r="C400" i="19"/>
  <c r="B400" i="19"/>
  <c r="K399" i="19"/>
  <c r="J399" i="19"/>
  <c r="I399" i="19"/>
  <c r="H399" i="19"/>
  <c r="G399" i="19"/>
  <c r="F399" i="19"/>
  <c r="E399" i="19"/>
  <c r="D399" i="19"/>
  <c r="C399" i="19"/>
  <c r="B399" i="19"/>
  <c r="K398" i="19"/>
  <c r="J398" i="19"/>
  <c r="I398" i="19"/>
  <c r="H398" i="19"/>
  <c r="G398" i="19"/>
  <c r="F398" i="19"/>
  <c r="E398" i="19"/>
  <c r="D398" i="19"/>
  <c r="C398" i="19"/>
  <c r="B398" i="19"/>
  <c r="K397" i="19"/>
  <c r="J397" i="19"/>
  <c r="I397" i="19"/>
  <c r="H397" i="19"/>
  <c r="G397" i="19"/>
  <c r="F397" i="19"/>
  <c r="E397" i="19"/>
  <c r="D397" i="19"/>
  <c r="C397" i="19"/>
  <c r="B397" i="19"/>
  <c r="K396" i="19"/>
  <c r="J396" i="19"/>
  <c r="I396" i="19"/>
  <c r="H396" i="19"/>
  <c r="G396" i="19"/>
  <c r="F396" i="19"/>
  <c r="E396" i="19"/>
  <c r="D396" i="19"/>
  <c r="C396" i="19"/>
  <c r="B396" i="19"/>
  <c r="K395" i="19"/>
  <c r="J395" i="19"/>
  <c r="I395" i="19"/>
  <c r="H395" i="19"/>
  <c r="G395" i="19"/>
  <c r="F395" i="19"/>
  <c r="E395" i="19"/>
  <c r="D395" i="19"/>
  <c r="C395" i="19"/>
  <c r="B395" i="19"/>
  <c r="K394" i="19"/>
  <c r="J394" i="19"/>
  <c r="I394" i="19"/>
  <c r="H394" i="19"/>
  <c r="G394" i="19"/>
  <c r="F394" i="19"/>
  <c r="E394" i="19"/>
  <c r="D394" i="19"/>
  <c r="C394" i="19"/>
  <c r="B394" i="19"/>
  <c r="K393" i="19"/>
  <c r="J393" i="19"/>
  <c r="I393" i="19"/>
  <c r="H393" i="19"/>
  <c r="G393" i="19"/>
  <c r="F393" i="19"/>
  <c r="E393" i="19"/>
  <c r="D393" i="19"/>
  <c r="C393" i="19"/>
  <c r="B393" i="19"/>
  <c r="K392" i="19"/>
  <c r="J392" i="19"/>
  <c r="I392" i="19"/>
  <c r="H392" i="19"/>
  <c r="G392" i="19"/>
  <c r="F392" i="19"/>
  <c r="E392" i="19"/>
  <c r="D392" i="19"/>
  <c r="C392" i="19"/>
  <c r="B392" i="19"/>
  <c r="K391" i="19"/>
  <c r="J391" i="19"/>
  <c r="I391" i="19"/>
  <c r="H391" i="19"/>
  <c r="G391" i="19"/>
  <c r="F391" i="19"/>
  <c r="E391" i="19"/>
  <c r="D391" i="19"/>
  <c r="C391" i="19"/>
  <c r="B391" i="19"/>
  <c r="K390" i="19"/>
  <c r="J390" i="19"/>
  <c r="I390" i="19"/>
  <c r="H390" i="19"/>
  <c r="G390" i="19"/>
  <c r="F390" i="19"/>
  <c r="E390" i="19"/>
  <c r="D390" i="19"/>
  <c r="C390" i="19"/>
  <c r="B390" i="19"/>
  <c r="K389" i="19"/>
  <c r="J389" i="19"/>
  <c r="I389" i="19"/>
  <c r="H389" i="19"/>
  <c r="G389" i="19"/>
  <c r="F389" i="19"/>
  <c r="E389" i="19"/>
  <c r="D389" i="19"/>
  <c r="C389" i="19"/>
  <c r="B389" i="19"/>
  <c r="K388" i="19"/>
  <c r="J388" i="19"/>
  <c r="I388" i="19"/>
  <c r="H388" i="19"/>
  <c r="G388" i="19"/>
  <c r="F388" i="19"/>
  <c r="E388" i="19"/>
  <c r="D388" i="19"/>
  <c r="C388" i="19"/>
  <c r="B388" i="19"/>
  <c r="K387" i="19"/>
  <c r="J387" i="19"/>
  <c r="I387" i="19"/>
  <c r="H387" i="19"/>
  <c r="G387" i="19"/>
  <c r="F387" i="19"/>
  <c r="E387" i="19"/>
  <c r="D387" i="19"/>
  <c r="C387" i="19"/>
  <c r="B387" i="19"/>
  <c r="K386" i="19"/>
  <c r="J386" i="19"/>
  <c r="I386" i="19"/>
  <c r="H386" i="19"/>
  <c r="G386" i="19"/>
  <c r="F386" i="19"/>
  <c r="E386" i="19"/>
  <c r="D386" i="19"/>
  <c r="C386" i="19"/>
  <c r="B386" i="19"/>
  <c r="K385" i="19"/>
  <c r="J385" i="19"/>
  <c r="I385" i="19"/>
  <c r="H385" i="19"/>
  <c r="G385" i="19"/>
  <c r="F385" i="19"/>
  <c r="E385" i="19"/>
  <c r="D385" i="19"/>
  <c r="C385" i="19"/>
  <c r="B385" i="19"/>
  <c r="K384" i="19"/>
  <c r="J384" i="19"/>
  <c r="I384" i="19"/>
  <c r="H384" i="19"/>
  <c r="G384" i="19"/>
  <c r="F384" i="19"/>
  <c r="E384" i="19"/>
  <c r="D384" i="19"/>
  <c r="C384" i="19"/>
  <c r="B384" i="19"/>
  <c r="K383" i="19"/>
  <c r="J383" i="19"/>
  <c r="I383" i="19"/>
  <c r="H383" i="19"/>
  <c r="G383" i="19"/>
  <c r="F383" i="19"/>
  <c r="E383" i="19"/>
  <c r="D383" i="19"/>
  <c r="C383" i="19"/>
  <c r="B383" i="19"/>
  <c r="K382" i="19"/>
  <c r="J382" i="19"/>
  <c r="I382" i="19"/>
  <c r="H382" i="19"/>
  <c r="G382" i="19"/>
  <c r="F382" i="19"/>
  <c r="E382" i="19"/>
  <c r="D382" i="19"/>
  <c r="C382" i="19"/>
  <c r="B382" i="19"/>
  <c r="K381" i="19"/>
  <c r="J381" i="19"/>
  <c r="I381" i="19"/>
  <c r="H381" i="19"/>
  <c r="G381" i="19"/>
  <c r="F381" i="19"/>
  <c r="E381" i="19"/>
  <c r="D381" i="19"/>
  <c r="C381" i="19"/>
  <c r="B381" i="19"/>
  <c r="K380" i="19"/>
  <c r="J380" i="19"/>
  <c r="I380" i="19"/>
  <c r="H380" i="19"/>
  <c r="G380" i="19"/>
  <c r="F380" i="19"/>
  <c r="E380" i="19"/>
  <c r="D380" i="19"/>
  <c r="C380" i="19"/>
  <c r="B380" i="19"/>
  <c r="K379" i="19"/>
  <c r="J379" i="19"/>
  <c r="I379" i="19"/>
  <c r="H379" i="19"/>
  <c r="G379" i="19"/>
  <c r="F379" i="19"/>
  <c r="E379" i="19"/>
  <c r="D379" i="19"/>
  <c r="C379" i="19"/>
  <c r="B379" i="19"/>
  <c r="K378" i="19"/>
  <c r="J378" i="19"/>
  <c r="I378" i="19"/>
  <c r="H378" i="19"/>
  <c r="G378" i="19"/>
  <c r="F378" i="19"/>
  <c r="E378" i="19"/>
  <c r="D378" i="19"/>
  <c r="C378" i="19"/>
  <c r="B378" i="19"/>
  <c r="K377" i="19"/>
  <c r="J377" i="19"/>
  <c r="I377" i="19"/>
  <c r="H377" i="19"/>
  <c r="G377" i="19"/>
  <c r="F377" i="19"/>
  <c r="E377" i="19"/>
  <c r="D377" i="19"/>
  <c r="C377" i="19"/>
  <c r="B377" i="19"/>
  <c r="K376" i="19"/>
  <c r="J376" i="19"/>
  <c r="I376" i="19"/>
  <c r="H376" i="19"/>
  <c r="G376" i="19"/>
  <c r="F376" i="19"/>
  <c r="E376" i="19"/>
  <c r="D376" i="19"/>
  <c r="C376" i="19"/>
  <c r="B376" i="19"/>
  <c r="K375" i="19"/>
  <c r="J375" i="19"/>
  <c r="I375" i="19"/>
  <c r="H375" i="19"/>
  <c r="G375" i="19"/>
  <c r="F375" i="19"/>
  <c r="E375" i="19"/>
  <c r="D375" i="19"/>
  <c r="C375" i="19"/>
  <c r="B375" i="19"/>
  <c r="K374" i="19"/>
  <c r="J374" i="19"/>
  <c r="I374" i="19"/>
  <c r="H374" i="19"/>
  <c r="G374" i="19"/>
  <c r="F374" i="19"/>
  <c r="E374" i="19"/>
  <c r="D374" i="19"/>
  <c r="C374" i="19"/>
  <c r="B374" i="19"/>
  <c r="K373" i="19"/>
  <c r="J373" i="19"/>
  <c r="I373" i="19"/>
  <c r="H373" i="19"/>
  <c r="G373" i="19"/>
  <c r="F373" i="19"/>
  <c r="E373" i="19"/>
  <c r="D373" i="19"/>
  <c r="C373" i="19"/>
  <c r="B373" i="19"/>
  <c r="K372" i="19"/>
  <c r="J372" i="19"/>
  <c r="I372" i="19"/>
  <c r="H372" i="19"/>
  <c r="G372" i="19"/>
  <c r="F372" i="19"/>
  <c r="E372" i="19"/>
  <c r="D372" i="19"/>
  <c r="C372" i="19"/>
  <c r="B372" i="19"/>
  <c r="K371" i="19"/>
  <c r="J371" i="19"/>
  <c r="I371" i="19"/>
  <c r="H371" i="19"/>
  <c r="G371" i="19"/>
  <c r="F371" i="19"/>
  <c r="E371" i="19"/>
  <c r="D371" i="19"/>
  <c r="C371" i="19"/>
  <c r="B371" i="19"/>
  <c r="K370" i="19"/>
  <c r="J370" i="19"/>
  <c r="I370" i="19"/>
  <c r="H370" i="19"/>
  <c r="G370" i="19"/>
  <c r="F370" i="19"/>
  <c r="E370" i="19"/>
  <c r="D370" i="19"/>
  <c r="C370" i="19"/>
  <c r="B370" i="19"/>
  <c r="K369" i="19"/>
  <c r="J369" i="19"/>
  <c r="I369" i="19"/>
  <c r="H369" i="19"/>
  <c r="G369" i="19"/>
  <c r="F369" i="19"/>
  <c r="E369" i="19"/>
  <c r="D369" i="19"/>
  <c r="C369" i="19"/>
  <c r="B369" i="19"/>
  <c r="K368" i="19"/>
  <c r="J368" i="19"/>
  <c r="I368" i="19"/>
  <c r="H368" i="19"/>
  <c r="G368" i="19"/>
  <c r="F368" i="19"/>
  <c r="E368" i="19"/>
  <c r="D368" i="19"/>
  <c r="C368" i="19"/>
  <c r="B368" i="19"/>
  <c r="K367" i="19"/>
  <c r="J367" i="19"/>
  <c r="I367" i="19"/>
  <c r="H367" i="19"/>
  <c r="G367" i="19"/>
  <c r="F367" i="19"/>
  <c r="E367" i="19"/>
  <c r="D367" i="19"/>
  <c r="C367" i="19"/>
  <c r="B367" i="19"/>
  <c r="K366" i="19"/>
  <c r="J366" i="19"/>
  <c r="I366" i="19"/>
  <c r="H366" i="19"/>
  <c r="G366" i="19"/>
  <c r="F366" i="19"/>
  <c r="E366" i="19"/>
  <c r="D366" i="19"/>
  <c r="C366" i="19"/>
  <c r="B366" i="19"/>
  <c r="K365" i="19"/>
  <c r="J365" i="19"/>
  <c r="I365" i="19"/>
  <c r="H365" i="19"/>
  <c r="G365" i="19"/>
  <c r="F365" i="19"/>
  <c r="E365" i="19"/>
  <c r="D365" i="19"/>
  <c r="C365" i="19"/>
  <c r="B365" i="19"/>
  <c r="K364" i="19"/>
  <c r="J364" i="19"/>
  <c r="I364" i="19"/>
  <c r="H364" i="19"/>
  <c r="G364" i="19"/>
  <c r="F364" i="19"/>
  <c r="E364" i="19"/>
  <c r="D364" i="19"/>
  <c r="C364" i="19"/>
  <c r="B364" i="19"/>
  <c r="K363" i="19"/>
  <c r="J363" i="19"/>
  <c r="I363" i="19"/>
  <c r="H363" i="19"/>
  <c r="G363" i="19"/>
  <c r="F363" i="19"/>
  <c r="E363" i="19"/>
  <c r="D363" i="19"/>
  <c r="C363" i="19"/>
  <c r="B363" i="19"/>
  <c r="K362" i="19"/>
  <c r="J362" i="19"/>
  <c r="I362" i="19"/>
  <c r="H362" i="19"/>
  <c r="G362" i="19"/>
  <c r="F362" i="19"/>
  <c r="E362" i="19"/>
  <c r="D362" i="19"/>
  <c r="C362" i="19"/>
  <c r="B362" i="19"/>
  <c r="K361" i="19"/>
  <c r="J361" i="19"/>
  <c r="I361" i="19"/>
  <c r="H361" i="19"/>
  <c r="G361" i="19"/>
  <c r="F361" i="19"/>
  <c r="E361" i="19"/>
  <c r="D361" i="19"/>
  <c r="C361" i="19"/>
  <c r="B361" i="19"/>
  <c r="K360" i="19"/>
  <c r="J360" i="19"/>
  <c r="I360" i="19"/>
  <c r="H360" i="19"/>
  <c r="G360" i="19"/>
  <c r="F360" i="19"/>
  <c r="E360" i="19"/>
  <c r="D360" i="19"/>
  <c r="C360" i="19"/>
  <c r="B360" i="19"/>
  <c r="K359" i="19"/>
  <c r="J359" i="19"/>
  <c r="I359" i="19"/>
  <c r="H359" i="19"/>
  <c r="G359" i="19"/>
  <c r="F359" i="19"/>
  <c r="E359" i="19"/>
  <c r="D359" i="19"/>
  <c r="C359" i="19"/>
  <c r="B359" i="19"/>
  <c r="K358" i="19"/>
  <c r="J358" i="19"/>
  <c r="I358" i="19"/>
  <c r="H358" i="19"/>
  <c r="G358" i="19"/>
  <c r="F358" i="19"/>
  <c r="E358" i="19"/>
  <c r="D358" i="19"/>
  <c r="C358" i="19"/>
  <c r="B358" i="19"/>
  <c r="K357" i="19"/>
  <c r="J357" i="19"/>
  <c r="I357" i="19"/>
  <c r="H357" i="19"/>
  <c r="G357" i="19"/>
  <c r="F357" i="19"/>
  <c r="E357" i="19"/>
  <c r="D357" i="19"/>
  <c r="C357" i="19"/>
  <c r="B357" i="19"/>
  <c r="K356" i="19"/>
  <c r="J356" i="19"/>
  <c r="I356" i="19"/>
  <c r="H356" i="19"/>
  <c r="G356" i="19"/>
  <c r="F356" i="19"/>
  <c r="E356" i="19"/>
  <c r="D356" i="19"/>
  <c r="C356" i="19"/>
  <c r="B356" i="19"/>
  <c r="K355" i="19"/>
  <c r="J355" i="19"/>
  <c r="I355" i="19"/>
  <c r="H355" i="19"/>
  <c r="G355" i="19"/>
  <c r="F355" i="19"/>
  <c r="E355" i="19"/>
  <c r="D355" i="19"/>
  <c r="C355" i="19"/>
  <c r="B355" i="19"/>
  <c r="K354" i="19"/>
  <c r="J354" i="19"/>
  <c r="I354" i="19"/>
  <c r="H354" i="19"/>
  <c r="G354" i="19"/>
  <c r="F354" i="19"/>
  <c r="E354" i="19"/>
  <c r="D354" i="19"/>
  <c r="C354" i="19"/>
  <c r="B354" i="19"/>
  <c r="K353" i="19"/>
  <c r="J353" i="19"/>
  <c r="I353" i="19"/>
  <c r="H353" i="19"/>
  <c r="G353" i="19"/>
  <c r="F353" i="19"/>
  <c r="E353" i="19"/>
  <c r="D353" i="19"/>
  <c r="C353" i="19"/>
  <c r="B353" i="19"/>
  <c r="K352" i="19"/>
  <c r="J352" i="19"/>
  <c r="I352" i="19"/>
  <c r="H352" i="19"/>
  <c r="G352" i="19"/>
  <c r="F352" i="19"/>
  <c r="E352" i="19"/>
  <c r="D352" i="19"/>
  <c r="C352" i="19"/>
  <c r="B352" i="19"/>
  <c r="K351" i="19"/>
  <c r="J351" i="19"/>
  <c r="I351" i="19"/>
  <c r="H351" i="19"/>
  <c r="G351" i="19"/>
  <c r="F351" i="19"/>
  <c r="E351" i="19"/>
  <c r="D351" i="19"/>
  <c r="C351" i="19"/>
  <c r="B351" i="19"/>
  <c r="K350" i="19"/>
  <c r="J350" i="19"/>
  <c r="I350" i="19"/>
  <c r="H350" i="19"/>
  <c r="G350" i="19"/>
  <c r="F350" i="19"/>
  <c r="E350" i="19"/>
  <c r="D350" i="19"/>
  <c r="C350" i="19"/>
  <c r="B350" i="19"/>
  <c r="K349" i="19"/>
  <c r="J349" i="19"/>
  <c r="I349" i="19"/>
  <c r="H349" i="19"/>
  <c r="G349" i="19"/>
  <c r="F349" i="19"/>
  <c r="E349" i="19"/>
  <c r="D349" i="19"/>
  <c r="C349" i="19"/>
  <c r="B349" i="19"/>
  <c r="K348" i="19"/>
  <c r="J348" i="19"/>
  <c r="I348" i="19"/>
  <c r="H348" i="19"/>
  <c r="G348" i="19"/>
  <c r="F348" i="19"/>
  <c r="E348" i="19"/>
  <c r="D348" i="19"/>
  <c r="C348" i="19"/>
  <c r="B348" i="19"/>
  <c r="K347" i="19"/>
  <c r="J347" i="19"/>
  <c r="I347" i="19"/>
  <c r="H347" i="19"/>
  <c r="G347" i="19"/>
  <c r="F347" i="19"/>
  <c r="E347" i="19"/>
  <c r="D347" i="19"/>
  <c r="C347" i="19"/>
  <c r="B347" i="19"/>
  <c r="K346" i="19"/>
  <c r="J346" i="19"/>
  <c r="I346" i="19"/>
  <c r="H346" i="19"/>
  <c r="G346" i="19"/>
  <c r="F346" i="19"/>
  <c r="E346" i="19"/>
  <c r="D346" i="19"/>
  <c r="C346" i="19"/>
  <c r="B346" i="19"/>
  <c r="K345" i="19"/>
  <c r="J345" i="19"/>
  <c r="I345" i="19"/>
  <c r="H345" i="19"/>
  <c r="G345" i="19"/>
  <c r="F345" i="19"/>
  <c r="E345" i="19"/>
  <c r="D345" i="19"/>
  <c r="C345" i="19"/>
  <c r="B345" i="19"/>
  <c r="K344" i="19"/>
  <c r="J344" i="19"/>
  <c r="I344" i="19"/>
  <c r="H344" i="19"/>
  <c r="G344" i="19"/>
  <c r="F344" i="19"/>
  <c r="E344" i="19"/>
  <c r="D344" i="19"/>
  <c r="C344" i="19"/>
  <c r="B344" i="19"/>
  <c r="K343" i="19"/>
  <c r="J343" i="19"/>
  <c r="I343" i="19"/>
  <c r="H343" i="19"/>
  <c r="G343" i="19"/>
  <c r="F343" i="19"/>
  <c r="E343" i="19"/>
  <c r="D343" i="19"/>
  <c r="C343" i="19"/>
  <c r="B343" i="19"/>
  <c r="K342" i="19"/>
  <c r="J342" i="19"/>
  <c r="I342" i="19"/>
  <c r="H342" i="19"/>
  <c r="G342" i="19"/>
  <c r="F342" i="19"/>
  <c r="E342" i="19"/>
  <c r="D342" i="19"/>
  <c r="C342" i="19"/>
  <c r="B342" i="19"/>
  <c r="K341" i="19"/>
  <c r="J341" i="19"/>
  <c r="I341" i="19"/>
  <c r="H341" i="19"/>
  <c r="G341" i="19"/>
  <c r="F341" i="19"/>
  <c r="E341" i="19"/>
  <c r="D341" i="19"/>
  <c r="C341" i="19"/>
  <c r="B341" i="19"/>
  <c r="K340" i="19"/>
  <c r="J340" i="19"/>
  <c r="I340" i="19"/>
  <c r="H340" i="19"/>
  <c r="G340" i="19"/>
  <c r="F340" i="19"/>
  <c r="E340" i="19"/>
  <c r="D340" i="19"/>
  <c r="C340" i="19"/>
  <c r="B340" i="19"/>
  <c r="K339" i="19"/>
  <c r="J339" i="19"/>
  <c r="I339" i="19"/>
  <c r="H339" i="19"/>
  <c r="G339" i="19"/>
  <c r="F339" i="19"/>
  <c r="E339" i="19"/>
  <c r="D339" i="19"/>
  <c r="C339" i="19"/>
  <c r="B339" i="19"/>
  <c r="K338" i="19"/>
  <c r="J338" i="19"/>
  <c r="I338" i="19"/>
  <c r="H338" i="19"/>
  <c r="G338" i="19"/>
  <c r="F338" i="19"/>
  <c r="E338" i="19"/>
  <c r="D338" i="19"/>
  <c r="C338" i="19"/>
  <c r="B338" i="19"/>
  <c r="K337" i="19"/>
  <c r="J337" i="19"/>
  <c r="I337" i="19"/>
  <c r="H337" i="19"/>
  <c r="G337" i="19"/>
  <c r="F337" i="19"/>
  <c r="E337" i="19"/>
  <c r="D337" i="19"/>
  <c r="C337" i="19"/>
  <c r="B337" i="19"/>
  <c r="K336" i="19"/>
  <c r="J336" i="19"/>
  <c r="I336" i="19"/>
  <c r="H336" i="19"/>
  <c r="G336" i="19"/>
  <c r="F336" i="19"/>
  <c r="E336" i="19"/>
  <c r="D336" i="19"/>
  <c r="C336" i="19"/>
  <c r="B336" i="19"/>
  <c r="K335" i="19"/>
  <c r="J335" i="19"/>
  <c r="I335" i="19"/>
  <c r="H335" i="19"/>
  <c r="G335" i="19"/>
  <c r="F335" i="19"/>
  <c r="E335" i="19"/>
  <c r="D335" i="19"/>
  <c r="C335" i="19"/>
  <c r="B335" i="19"/>
  <c r="K334" i="19"/>
  <c r="J334" i="19"/>
  <c r="I334" i="19"/>
  <c r="H334" i="19"/>
  <c r="G334" i="19"/>
  <c r="F334" i="19"/>
  <c r="E334" i="19"/>
  <c r="D334" i="19"/>
  <c r="C334" i="19"/>
  <c r="B334" i="19"/>
  <c r="K333" i="19"/>
  <c r="J333" i="19"/>
  <c r="I333" i="19"/>
  <c r="H333" i="19"/>
  <c r="G333" i="19"/>
  <c r="F333" i="19"/>
  <c r="E333" i="19"/>
  <c r="D333" i="19"/>
  <c r="C333" i="19"/>
  <c r="B333" i="19"/>
  <c r="K332" i="19"/>
  <c r="J332" i="19"/>
  <c r="I332" i="19"/>
  <c r="H332" i="19"/>
  <c r="G332" i="19"/>
  <c r="F332" i="19"/>
  <c r="E332" i="19"/>
  <c r="D332" i="19"/>
  <c r="C332" i="19"/>
  <c r="B332" i="19"/>
  <c r="K331" i="19"/>
  <c r="J331" i="19"/>
  <c r="I331" i="19"/>
  <c r="H331" i="19"/>
  <c r="G331" i="19"/>
  <c r="F331" i="19"/>
  <c r="E331" i="19"/>
  <c r="D331" i="19"/>
  <c r="C331" i="19"/>
  <c r="B331" i="19"/>
  <c r="K330" i="19"/>
  <c r="J330" i="19"/>
  <c r="I330" i="19"/>
  <c r="H330" i="19"/>
  <c r="G330" i="19"/>
  <c r="F330" i="19"/>
  <c r="E330" i="19"/>
  <c r="D330" i="19"/>
  <c r="C330" i="19"/>
  <c r="B330" i="19"/>
  <c r="K329" i="19"/>
  <c r="J329" i="19"/>
  <c r="I329" i="19"/>
  <c r="H329" i="19"/>
  <c r="G329" i="19"/>
  <c r="F329" i="19"/>
  <c r="E329" i="19"/>
  <c r="D329" i="19"/>
  <c r="C329" i="19"/>
  <c r="B329" i="19"/>
  <c r="K328" i="19"/>
  <c r="J328" i="19"/>
  <c r="I328" i="19"/>
  <c r="H328" i="19"/>
  <c r="G328" i="19"/>
  <c r="F328" i="19"/>
  <c r="E328" i="19"/>
  <c r="D328" i="19"/>
  <c r="C328" i="19"/>
  <c r="B328" i="19"/>
  <c r="K327" i="19"/>
  <c r="J327" i="19"/>
  <c r="I327" i="19"/>
  <c r="H327" i="19"/>
  <c r="G327" i="19"/>
  <c r="F327" i="19"/>
  <c r="E327" i="19"/>
  <c r="D327" i="19"/>
  <c r="C327" i="19"/>
  <c r="B327" i="19"/>
  <c r="K326" i="19"/>
  <c r="J326" i="19"/>
  <c r="I326" i="19"/>
  <c r="H326" i="19"/>
  <c r="G326" i="19"/>
  <c r="F326" i="19"/>
  <c r="E326" i="19"/>
  <c r="D326" i="19"/>
  <c r="C326" i="19"/>
  <c r="B326" i="19"/>
  <c r="K325" i="19"/>
  <c r="J325" i="19"/>
  <c r="I325" i="19"/>
  <c r="H325" i="19"/>
  <c r="G325" i="19"/>
  <c r="F325" i="19"/>
  <c r="E325" i="19"/>
  <c r="D325" i="19"/>
  <c r="C325" i="19"/>
  <c r="B325" i="19"/>
  <c r="K324" i="19"/>
  <c r="J324" i="19"/>
  <c r="I324" i="19"/>
  <c r="H324" i="19"/>
  <c r="G324" i="19"/>
  <c r="F324" i="19"/>
  <c r="E324" i="19"/>
  <c r="D324" i="19"/>
  <c r="C324" i="19"/>
  <c r="B324" i="19"/>
  <c r="K323" i="19"/>
  <c r="J323" i="19"/>
  <c r="I323" i="19"/>
  <c r="H323" i="19"/>
  <c r="G323" i="19"/>
  <c r="F323" i="19"/>
  <c r="E323" i="19"/>
  <c r="D323" i="19"/>
  <c r="C323" i="19"/>
  <c r="B323" i="19"/>
  <c r="K322" i="19"/>
  <c r="J322" i="19"/>
  <c r="I322" i="19"/>
  <c r="H322" i="19"/>
  <c r="G322" i="19"/>
  <c r="F322" i="19"/>
  <c r="E322" i="19"/>
  <c r="D322" i="19"/>
  <c r="C322" i="19"/>
  <c r="B322" i="19"/>
  <c r="K321" i="19"/>
  <c r="J321" i="19"/>
  <c r="I321" i="19"/>
  <c r="H321" i="19"/>
  <c r="G321" i="19"/>
  <c r="F321" i="19"/>
  <c r="E321" i="19"/>
  <c r="D321" i="19"/>
  <c r="C321" i="19"/>
  <c r="B321" i="19"/>
  <c r="K320" i="19"/>
  <c r="J320" i="19"/>
  <c r="I320" i="19"/>
  <c r="H320" i="19"/>
  <c r="G320" i="19"/>
  <c r="F320" i="19"/>
  <c r="E320" i="19"/>
  <c r="D320" i="19"/>
  <c r="C320" i="19"/>
  <c r="B320" i="19"/>
  <c r="K319" i="19"/>
  <c r="J319" i="19"/>
  <c r="I319" i="19"/>
  <c r="H319" i="19"/>
  <c r="G319" i="19"/>
  <c r="F319" i="19"/>
  <c r="E319" i="19"/>
  <c r="D319" i="19"/>
  <c r="C319" i="19"/>
  <c r="B319" i="19"/>
  <c r="K318" i="19"/>
  <c r="J318" i="19"/>
  <c r="I318" i="19"/>
  <c r="H318" i="19"/>
  <c r="G318" i="19"/>
  <c r="F318" i="19"/>
  <c r="E318" i="19"/>
  <c r="D318" i="19"/>
  <c r="C318" i="19"/>
  <c r="B318" i="19"/>
  <c r="K317" i="19"/>
  <c r="J317" i="19"/>
  <c r="I317" i="19"/>
  <c r="H317" i="19"/>
  <c r="G317" i="19"/>
  <c r="F317" i="19"/>
  <c r="E317" i="19"/>
  <c r="D317" i="19"/>
  <c r="C317" i="19"/>
  <c r="B317" i="19"/>
  <c r="K316" i="19"/>
  <c r="J316" i="19"/>
  <c r="I316" i="19"/>
  <c r="H316" i="19"/>
  <c r="G316" i="19"/>
  <c r="F316" i="19"/>
  <c r="E316" i="19"/>
  <c r="D316" i="19"/>
  <c r="C316" i="19"/>
  <c r="B316" i="19"/>
  <c r="K315" i="19"/>
  <c r="J315" i="19"/>
  <c r="I315" i="19"/>
  <c r="H315" i="19"/>
  <c r="G315" i="19"/>
  <c r="F315" i="19"/>
  <c r="E315" i="19"/>
  <c r="D315" i="19"/>
  <c r="C315" i="19"/>
  <c r="B315" i="19"/>
  <c r="K314" i="19"/>
  <c r="J314" i="19"/>
  <c r="I314" i="19"/>
  <c r="H314" i="19"/>
  <c r="G314" i="19"/>
  <c r="F314" i="19"/>
  <c r="E314" i="19"/>
  <c r="D314" i="19"/>
  <c r="C314" i="19"/>
  <c r="B314" i="19"/>
  <c r="K313" i="19"/>
  <c r="J313" i="19"/>
  <c r="I313" i="19"/>
  <c r="H313" i="19"/>
  <c r="G313" i="19"/>
  <c r="F313" i="19"/>
  <c r="E313" i="19"/>
  <c r="D313" i="19"/>
  <c r="C313" i="19"/>
  <c r="B313" i="19"/>
  <c r="K312" i="19"/>
  <c r="J312" i="19"/>
  <c r="I312" i="19"/>
  <c r="H312" i="19"/>
  <c r="G312" i="19"/>
  <c r="F312" i="19"/>
  <c r="E312" i="19"/>
  <c r="D312" i="19"/>
  <c r="C312" i="19"/>
  <c r="B312" i="19"/>
  <c r="K311" i="19"/>
  <c r="J311" i="19"/>
  <c r="I311" i="19"/>
  <c r="H311" i="19"/>
  <c r="G311" i="19"/>
  <c r="F311" i="19"/>
  <c r="E311" i="19"/>
  <c r="D311" i="19"/>
  <c r="C311" i="19"/>
  <c r="B311" i="19"/>
  <c r="K310" i="19"/>
  <c r="J310" i="19"/>
  <c r="I310" i="19"/>
  <c r="H310" i="19"/>
  <c r="G310" i="19"/>
  <c r="F310" i="19"/>
  <c r="E310" i="19"/>
  <c r="D310" i="19"/>
  <c r="C310" i="19"/>
  <c r="B310" i="19"/>
  <c r="K309" i="19"/>
  <c r="J309" i="19"/>
  <c r="I309" i="19"/>
  <c r="H309" i="19"/>
  <c r="G309" i="19"/>
  <c r="F309" i="19"/>
  <c r="E309" i="19"/>
  <c r="D309" i="19"/>
  <c r="C309" i="19"/>
  <c r="B309" i="19"/>
  <c r="K308" i="19"/>
  <c r="J308" i="19"/>
  <c r="I308" i="19"/>
  <c r="H308" i="19"/>
  <c r="G308" i="19"/>
  <c r="F308" i="19"/>
  <c r="E308" i="19"/>
  <c r="D308" i="19"/>
  <c r="C308" i="19"/>
  <c r="B308" i="19"/>
  <c r="K307" i="19"/>
  <c r="J307" i="19"/>
  <c r="I307" i="19"/>
  <c r="H307" i="19"/>
  <c r="G307" i="19"/>
  <c r="F307" i="19"/>
  <c r="E307" i="19"/>
  <c r="D307" i="19"/>
  <c r="C307" i="19"/>
  <c r="B307" i="19"/>
  <c r="K306" i="19"/>
  <c r="J306" i="19"/>
  <c r="I306" i="19"/>
  <c r="H306" i="19"/>
  <c r="G306" i="19"/>
  <c r="F306" i="19"/>
  <c r="E306" i="19"/>
  <c r="D306" i="19"/>
  <c r="C306" i="19"/>
  <c r="B306" i="19"/>
  <c r="K305" i="19"/>
  <c r="J305" i="19"/>
  <c r="I305" i="19"/>
  <c r="H305" i="19"/>
  <c r="G305" i="19"/>
  <c r="F305" i="19"/>
  <c r="E305" i="19"/>
  <c r="D305" i="19"/>
  <c r="C305" i="19"/>
  <c r="B305" i="19"/>
  <c r="K304" i="19"/>
  <c r="J304" i="19"/>
  <c r="I304" i="19"/>
  <c r="H304" i="19"/>
  <c r="G304" i="19"/>
  <c r="F304" i="19"/>
  <c r="E304" i="19"/>
  <c r="D304" i="19"/>
  <c r="C304" i="19"/>
  <c r="B304" i="19"/>
  <c r="K303" i="19"/>
  <c r="J303" i="19"/>
  <c r="I303" i="19"/>
  <c r="H303" i="19"/>
  <c r="G303" i="19"/>
  <c r="F303" i="19"/>
  <c r="E303" i="19"/>
  <c r="D303" i="19"/>
  <c r="C303" i="19"/>
  <c r="B303" i="19"/>
  <c r="K302" i="19"/>
  <c r="J302" i="19"/>
  <c r="I302" i="19"/>
  <c r="H302" i="19"/>
  <c r="G302" i="19"/>
  <c r="F302" i="19"/>
  <c r="E302" i="19"/>
  <c r="D302" i="19"/>
  <c r="C302" i="19"/>
  <c r="B302" i="19"/>
  <c r="K301" i="19"/>
  <c r="J301" i="19"/>
  <c r="I301" i="19"/>
  <c r="H301" i="19"/>
  <c r="G301" i="19"/>
  <c r="F301" i="19"/>
  <c r="E301" i="19"/>
  <c r="D301" i="19"/>
  <c r="C301" i="19"/>
  <c r="B301" i="19"/>
  <c r="K300" i="19"/>
  <c r="J300" i="19"/>
  <c r="I300" i="19"/>
  <c r="H300" i="19"/>
  <c r="G300" i="19"/>
  <c r="F300" i="19"/>
  <c r="E300" i="19"/>
  <c r="D300" i="19"/>
  <c r="C300" i="19"/>
  <c r="B300" i="19"/>
  <c r="K299" i="19"/>
  <c r="J299" i="19"/>
  <c r="I299" i="19"/>
  <c r="H299" i="19"/>
  <c r="G299" i="19"/>
  <c r="F299" i="19"/>
  <c r="E299" i="19"/>
  <c r="D299" i="19"/>
  <c r="C299" i="19"/>
  <c r="B299" i="19"/>
  <c r="K298" i="19"/>
  <c r="J298" i="19"/>
  <c r="I298" i="19"/>
  <c r="H298" i="19"/>
  <c r="G298" i="19"/>
  <c r="F298" i="19"/>
  <c r="E298" i="19"/>
  <c r="D298" i="19"/>
  <c r="C298" i="19"/>
  <c r="B298" i="19"/>
  <c r="K297" i="19"/>
  <c r="J297" i="19"/>
  <c r="I297" i="19"/>
  <c r="H297" i="19"/>
  <c r="G297" i="19"/>
  <c r="F297" i="19"/>
  <c r="E297" i="19"/>
  <c r="D297" i="19"/>
  <c r="C297" i="19"/>
  <c r="B297" i="19"/>
  <c r="K296" i="19"/>
  <c r="J296" i="19"/>
  <c r="I296" i="19"/>
  <c r="H296" i="19"/>
  <c r="G296" i="19"/>
  <c r="F296" i="19"/>
  <c r="E296" i="19"/>
  <c r="D296" i="19"/>
  <c r="C296" i="19"/>
  <c r="B296" i="19"/>
  <c r="K295" i="19"/>
  <c r="J295" i="19"/>
  <c r="I295" i="19"/>
  <c r="H295" i="19"/>
  <c r="G295" i="19"/>
  <c r="F295" i="19"/>
  <c r="E295" i="19"/>
  <c r="D295" i="19"/>
  <c r="C295" i="19"/>
  <c r="B295" i="19"/>
  <c r="K294" i="19"/>
  <c r="J294" i="19"/>
  <c r="I294" i="19"/>
  <c r="H294" i="19"/>
  <c r="G294" i="19"/>
  <c r="F294" i="19"/>
  <c r="E294" i="19"/>
  <c r="D294" i="19"/>
  <c r="C294" i="19"/>
  <c r="B294" i="19"/>
  <c r="K293" i="19"/>
  <c r="J293" i="19"/>
  <c r="I293" i="19"/>
  <c r="H293" i="19"/>
  <c r="G293" i="19"/>
  <c r="F293" i="19"/>
  <c r="E293" i="19"/>
  <c r="D293" i="19"/>
  <c r="C293" i="19"/>
  <c r="B293" i="19"/>
  <c r="K292" i="19"/>
  <c r="J292" i="19"/>
  <c r="I292" i="19"/>
  <c r="H292" i="19"/>
  <c r="G292" i="19"/>
  <c r="F292" i="19"/>
  <c r="E292" i="19"/>
  <c r="D292" i="19"/>
  <c r="C292" i="19"/>
  <c r="B292" i="19"/>
  <c r="K291" i="19"/>
  <c r="J291" i="19"/>
  <c r="I291" i="19"/>
  <c r="H291" i="19"/>
  <c r="G291" i="19"/>
  <c r="F291" i="19"/>
  <c r="E291" i="19"/>
  <c r="D291" i="19"/>
  <c r="C291" i="19"/>
  <c r="B291" i="19"/>
  <c r="K290" i="19"/>
  <c r="J290" i="19"/>
  <c r="I290" i="19"/>
  <c r="H290" i="19"/>
  <c r="G290" i="19"/>
  <c r="F290" i="19"/>
  <c r="E290" i="19"/>
  <c r="D290" i="19"/>
  <c r="C290" i="19"/>
  <c r="B290" i="19"/>
  <c r="K289" i="19"/>
  <c r="J289" i="19"/>
  <c r="I289" i="19"/>
  <c r="H289" i="19"/>
  <c r="G289" i="19"/>
  <c r="F289" i="19"/>
  <c r="E289" i="19"/>
  <c r="D289" i="19"/>
  <c r="C289" i="19"/>
  <c r="B289" i="19"/>
  <c r="K288" i="19"/>
  <c r="J288" i="19"/>
  <c r="I288" i="19"/>
  <c r="H288" i="19"/>
  <c r="G288" i="19"/>
  <c r="F288" i="19"/>
  <c r="E288" i="19"/>
  <c r="D288" i="19"/>
  <c r="C288" i="19"/>
  <c r="B288" i="19"/>
  <c r="K287" i="19"/>
  <c r="J287" i="19"/>
  <c r="I287" i="19"/>
  <c r="H287" i="19"/>
  <c r="G287" i="19"/>
  <c r="F287" i="19"/>
  <c r="E287" i="19"/>
  <c r="D287" i="19"/>
  <c r="C287" i="19"/>
  <c r="B287" i="19"/>
  <c r="K286" i="19"/>
  <c r="J286" i="19"/>
  <c r="I286" i="19"/>
  <c r="H286" i="19"/>
  <c r="G286" i="19"/>
  <c r="F286" i="19"/>
  <c r="E286" i="19"/>
  <c r="D286" i="19"/>
  <c r="C286" i="19"/>
  <c r="B286" i="19"/>
  <c r="K285" i="19"/>
  <c r="J285" i="19"/>
  <c r="I285" i="19"/>
  <c r="H285" i="19"/>
  <c r="G285" i="19"/>
  <c r="F285" i="19"/>
  <c r="E285" i="19"/>
  <c r="D285" i="19"/>
  <c r="C285" i="19"/>
  <c r="B285" i="19"/>
  <c r="K284" i="19"/>
  <c r="J284" i="19"/>
  <c r="I284" i="19"/>
  <c r="H284" i="19"/>
  <c r="G284" i="19"/>
  <c r="F284" i="19"/>
  <c r="E284" i="19"/>
  <c r="D284" i="19"/>
  <c r="C284" i="19"/>
  <c r="B284" i="19"/>
  <c r="K283" i="19"/>
  <c r="J283" i="19"/>
  <c r="I283" i="19"/>
  <c r="H283" i="19"/>
  <c r="G283" i="19"/>
  <c r="F283" i="19"/>
  <c r="E283" i="19"/>
  <c r="D283" i="19"/>
  <c r="C283" i="19"/>
  <c r="B283" i="19"/>
  <c r="K282" i="19"/>
  <c r="J282" i="19"/>
  <c r="I282" i="19"/>
  <c r="H282" i="19"/>
  <c r="G282" i="19"/>
  <c r="F282" i="19"/>
  <c r="E282" i="19"/>
  <c r="D282" i="19"/>
  <c r="C282" i="19"/>
  <c r="B282" i="19"/>
  <c r="K281" i="19"/>
  <c r="J281" i="19"/>
  <c r="I281" i="19"/>
  <c r="H281" i="19"/>
  <c r="G281" i="19"/>
  <c r="F281" i="19"/>
  <c r="E281" i="19"/>
  <c r="D281" i="19"/>
  <c r="C281" i="19"/>
  <c r="B281" i="19"/>
  <c r="K280" i="19"/>
  <c r="J280" i="19"/>
  <c r="I280" i="19"/>
  <c r="H280" i="19"/>
  <c r="G280" i="19"/>
  <c r="F280" i="19"/>
  <c r="E280" i="19"/>
  <c r="D280" i="19"/>
  <c r="C280" i="19"/>
  <c r="B280" i="19"/>
  <c r="K279" i="19"/>
  <c r="J279" i="19"/>
  <c r="I279" i="19"/>
  <c r="H279" i="19"/>
  <c r="G279" i="19"/>
  <c r="F279" i="19"/>
  <c r="E279" i="19"/>
  <c r="D279" i="19"/>
  <c r="C279" i="19"/>
  <c r="B279" i="19"/>
  <c r="K278" i="19"/>
  <c r="J278" i="19"/>
  <c r="I278" i="19"/>
  <c r="H278" i="19"/>
  <c r="G278" i="19"/>
  <c r="F278" i="19"/>
  <c r="E278" i="19"/>
  <c r="D278" i="19"/>
  <c r="C278" i="19"/>
  <c r="B278" i="19"/>
  <c r="K277" i="19"/>
  <c r="J277" i="19"/>
  <c r="I277" i="19"/>
  <c r="H277" i="19"/>
  <c r="G277" i="19"/>
  <c r="F277" i="19"/>
  <c r="E277" i="19"/>
  <c r="D277" i="19"/>
  <c r="C277" i="19"/>
  <c r="B277" i="19"/>
  <c r="K276" i="19"/>
  <c r="J276" i="19"/>
  <c r="I276" i="19"/>
  <c r="H276" i="19"/>
  <c r="G276" i="19"/>
  <c r="F276" i="19"/>
  <c r="E276" i="19"/>
  <c r="D276" i="19"/>
  <c r="C276" i="19"/>
  <c r="B276" i="19"/>
  <c r="K275" i="19"/>
  <c r="J275" i="19"/>
  <c r="I275" i="19"/>
  <c r="H275" i="19"/>
  <c r="G275" i="19"/>
  <c r="F275" i="19"/>
  <c r="E275" i="19"/>
  <c r="D275" i="19"/>
  <c r="C275" i="19"/>
  <c r="B275" i="19"/>
  <c r="K274" i="19"/>
  <c r="J274" i="19"/>
  <c r="I274" i="19"/>
  <c r="H274" i="19"/>
  <c r="G274" i="19"/>
  <c r="F274" i="19"/>
  <c r="E274" i="19"/>
  <c r="D274" i="19"/>
  <c r="C274" i="19"/>
  <c r="B274" i="19"/>
  <c r="K273" i="19"/>
  <c r="J273" i="19"/>
  <c r="I273" i="19"/>
  <c r="H273" i="19"/>
  <c r="G273" i="19"/>
  <c r="F273" i="19"/>
  <c r="E273" i="19"/>
  <c r="D273" i="19"/>
  <c r="C273" i="19"/>
  <c r="B273" i="19"/>
  <c r="K272" i="19"/>
  <c r="J272" i="19"/>
  <c r="I272" i="19"/>
  <c r="H272" i="19"/>
  <c r="G272" i="19"/>
  <c r="F272" i="19"/>
  <c r="E272" i="19"/>
  <c r="D272" i="19"/>
  <c r="C272" i="19"/>
  <c r="B272" i="19"/>
  <c r="K271" i="19"/>
  <c r="J271" i="19"/>
  <c r="I271" i="19"/>
  <c r="H271" i="19"/>
  <c r="G271" i="19"/>
  <c r="F271" i="19"/>
  <c r="E271" i="19"/>
  <c r="D271" i="19"/>
  <c r="C271" i="19"/>
  <c r="B271" i="19"/>
  <c r="K270" i="19"/>
  <c r="J270" i="19"/>
  <c r="I270" i="19"/>
  <c r="H270" i="19"/>
  <c r="G270" i="19"/>
  <c r="F270" i="19"/>
  <c r="E270" i="19"/>
  <c r="D270" i="19"/>
  <c r="C270" i="19"/>
  <c r="B270" i="19"/>
  <c r="K269" i="19"/>
  <c r="J269" i="19"/>
  <c r="I269" i="19"/>
  <c r="H269" i="19"/>
  <c r="G269" i="19"/>
  <c r="F269" i="19"/>
  <c r="E269" i="19"/>
  <c r="D269" i="19"/>
  <c r="C269" i="19"/>
  <c r="B269" i="19"/>
  <c r="K268" i="19"/>
  <c r="J268" i="19"/>
  <c r="I268" i="19"/>
  <c r="H268" i="19"/>
  <c r="G268" i="19"/>
  <c r="F268" i="19"/>
  <c r="E268" i="19"/>
  <c r="D268" i="19"/>
  <c r="C268" i="19"/>
  <c r="B268" i="19"/>
  <c r="K267" i="19"/>
  <c r="J267" i="19"/>
  <c r="I267" i="19"/>
  <c r="H267" i="19"/>
  <c r="G267" i="19"/>
  <c r="F267" i="19"/>
  <c r="E267" i="19"/>
  <c r="D267" i="19"/>
  <c r="C267" i="19"/>
  <c r="B267" i="19"/>
  <c r="K266" i="19"/>
  <c r="J266" i="19"/>
  <c r="I266" i="19"/>
  <c r="H266" i="19"/>
  <c r="G266" i="19"/>
  <c r="F266" i="19"/>
  <c r="E266" i="19"/>
  <c r="D266" i="19"/>
  <c r="C266" i="19"/>
  <c r="B266" i="19"/>
  <c r="K265" i="19"/>
  <c r="J265" i="19"/>
  <c r="I265" i="19"/>
  <c r="H265" i="19"/>
  <c r="G265" i="19"/>
  <c r="F265" i="19"/>
  <c r="E265" i="19"/>
  <c r="D265" i="19"/>
  <c r="C265" i="19"/>
  <c r="B265" i="19"/>
  <c r="K264" i="19"/>
  <c r="J264" i="19"/>
  <c r="I264" i="19"/>
  <c r="H264" i="19"/>
  <c r="G264" i="19"/>
  <c r="F264" i="19"/>
  <c r="E264" i="19"/>
  <c r="D264" i="19"/>
  <c r="C264" i="19"/>
  <c r="B264" i="19"/>
  <c r="K263" i="19"/>
  <c r="J263" i="19"/>
  <c r="I263" i="19"/>
  <c r="H263" i="19"/>
  <c r="G263" i="19"/>
  <c r="F263" i="19"/>
  <c r="E263" i="19"/>
  <c r="D263" i="19"/>
  <c r="C263" i="19"/>
  <c r="B263" i="19"/>
  <c r="K262" i="19"/>
  <c r="J262" i="19"/>
  <c r="I262" i="19"/>
  <c r="H262" i="19"/>
  <c r="G262" i="19"/>
  <c r="F262" i="19"/>
  <c r="E262" i="19"/>
  <c r="D262" i="19"/>
  <c r="C262" i="19"/>
  <c r="B262" i="19"/>
  <c r="K261" i="19"/>
  <c r="J261" i="19"/>
  <c r="I261" i="19"/>
  <c r="H261" i="19"/>
  <c r="G261" i="19"/>
  <c r="F261" i="19"/>
  <c r="E261" i="19"/>
  <c r="D261" i="19"/>
  <c r="C261" i="19"/>
  <c r="B261" i="19"/>
  <c r="K260" i="19"/>
  <c r="J260" i="19"/>
  <c r="I260" i="19"/>
  <c r="H260" i="19"/>
  <c r="G260" i="19"/>
  <c r="F260" i="19"/>
  <c r="E260" i="19"/>
  <c r="D260" i="19"/>
  <c r="C260" i="19"/>
  <c r="B260" i="19"/>
  <c r="K259" i="19"/>
  <c r="J259" i="19"/>
  <c r="I259" i="19"/>
  <c r="H259" i="19"/>
  <c r="G259" i="19"/>
  <c r="F259" i="19"/>
  <c r="E259" i="19"/>
  <c r="D259" i="19"/>
  <c r="C259" i="19"/>
  <c r="B259" i="19"/>
  <c r="K258" i="19"/>
  <c r="J258" i="19"/>
  <c r="I258" i="19"/>
  <c r="H258" i="19"/>
  <c r="G258" i="19"/>
  <c r="F258" i="19"/>
  <c r="E258" i="19"/>
  <c r="D258" i="19"/>
  <c r="C258" i="19"/>
  <c r="B258" i="19"/>
  <c r="K257" i="19"/>
  <c r="J257" i="19"/>
  <c r="I257" i="19"/>
  <c r="H257" i="19"/>
  <c r="G257" i="19"/>
  <c r="F257" i="19"/>
  <c r="E257" i="19"/>
  <c r="D257" i="19"/>
  <c r="C257" i="19"/>
  <c r="B257" i="19"/>
  <c r="K256" i="19"/>
  <c r="J256" i="19"/>
  <c r="I256" i="19"/>
  <c r="H256" i="19"/>
  <c r="G256" i="19"/>
  <c r="F256" i="19"/>
  <c r="E256" i="19"/>
  <c r="D256" i="19"/>
  <c r="C256" i="19"/>
  <c r="B256" i="19"/>
  <c r="K255" i="19"/>
  <c r="J255" i="19"/>
  <c r="I255" i="19"/>
  <c r="H255" i="19"/>
  <c r="G255" i="19"/>
  <c r="F255" i="19"/>
  <c r="E255" i="19"/>
  <c r="D255" i="19"/>
  <c r="C255" i="19"/>
  <c r="B255" i="19"/>
  <c r="K254" i="19"/>
  <c r="J254" i="19"/>
  <c r="I254" i="19"/>
  <c r="H254" i="19"/>
  <c r="G254" i="19"/>
  <c r="F254" i="19"/>
  <c r="E254" i="19"/>
  <c r="D254" i="19"/>
  <c r="C254" i="19"/>
  <c r="B254" i="19"/>
  <c r="K253" i="19"/>
  <c r="J253" i="19"/>
  <c r="I253" i="19"/>
  <c r="H253" i="19"/>
  <c r="G253" i="19"/>
  <c r="F253" i="19"/>
  <c r="E253" i="19"/>
  <c r="D253" i="19"/>
  <c r="C253" i="19"/>
  <c r="B253" i="19"/>
  <c r="K252" i="19"/>
  <c r="J252" i="19"/>
  <c r="I252" i="19"/>
  <c r="H252" i="19"/>
  <c r="G252" i="19"/>
  <c r="F252" i="19"/>
  <c r="E252" i="19"/>
  <c r="D252" i="19"/>
  <c r="C252" i="19"/>
  <c r="B252" i="19"/>
  <c r="K251" i="19"/>
  <c r="J251" i="19"/>
  <c r="I251" i="19"/>
  <c r="H251" i="19"/>
  <c r="G251" i="19"/>
  <c r="F251" i="19"/>
  <c r="E251" i="19"/>
  <c r="D251" i="19"/>
  <c r="C251" i="19"/>
  <c r="B251" i="19"/>
  <c r="K250" i="19"/>
  <c r="J250" i="19"/>
  <c r="I250" i="19"/>
  <c r="H250" i="19"/>
  <c r="G250" i="19"/>
  <c r="F250" i="19"/>
  <c r="E250" i="19"/>
  <c r="D250" i="19"/>
  <c r="C250" i="19"/>
  <c r="B250" i="19"/>
  <c r="K249" i="19"/>
  <c r="J249" i="19"/>
  <c r="I249" i="19"/>
  <c r="H249" i="19"/>
  <c r="G249" i="19"/>
  <c r="F249" i="19"/>
  <c r="E249" i="19"/>
  <c r="D249" i="19"/>
  <c r="C249" i="19"/>
  <c r="B249" i="19"/>
  <c r="K248" i="19"/>
  <c r="J248" i="19"/>
  <c r="I248" i="19"/>
  <c r="H248" i="19"/>
  <c r="G248" i="19"/>
  <c r="F248" i="19"/>
  <c r="E248" i="19"/>
  <c r="D248" i="19"/>
  <c r="C248" i="19"/>
  <c r="B248" i="19"/>
  <c r="K247" i="19"/>
  <c r="J247" i="19"/>
  <c r="I247" i="19"/>
  <c r="H247" i="19"/>
  <c r="G247" i="19"/>
  <c r="F247" i="19"/>
  <c r="E247" i="19"/>
  <c r="D247" i="19"/>
  <c r="C247" i="19"/>
  <c r="B247" i="19"/>
  <c r="K246" i="19"/>
  <c r="J246" i="19"/>
  <c r="I246" i="19"/>
  <c r="H246" i="19"/>
  <c r="G246" i="19"/>
  <c r="F246" i="19"/>
  <c r="E246" i="19"/>
  <c r="D246" i="19"/>
  <c r="C246" i="19"/>
  <c r="B246" i="19"/>
  <c r="K245" i="19"/>
  <c r="J245" i="19"/>
  <c r="I245" i="19"/>
  <c r="H245" i="19"/>
  <c r="G245" i="19"/>
  <c r="F245" i="19"/>
  <c r="E245" i="19"/>
  <c r="D245" i="19"/>
  <c r="C245" i="19"/>
  <c r="B245" i="19"/>
  <c r="K244" i="19"/>
  <c r="J244" i="19"/>
  <c r="I244" i="19"/>
  <c r="H244" i="19"/>
  <c r="G244" i="19"/>
  <c r="F244" i="19"/>
  <c r="E244" i="19"/>
  <c r="D244" i="19"/>
  <c r="C244" i="19"/>
  <c r="B244" i="19"/>
  <c r="K243" i="19"/>
  <c r="J243" i="19"/>
  <c r="I243" i="19"/>
  <c r="H243" i="19"/>
  <c r="G243" i="19"/>
  <c r="F243" i="19"/>
  <c r="E243" i="19"/>
  <c r="D243" i="19"/>
  <c r="C243" i="19"/>
  <c r="B243" i="19"/>
  <c r="K242" i="19"/>
  <c r="J242" i="19"/>
  <c r="I242" i="19"/>
  <c r="H242" i="19"/>
  <c r="G242" i="19"/>
  <c r="F242" i="19"/>
  <c r="E242" i="19"/>
  <c r="D242" i="19"/>
  <c r="C242" i="19"/>
  <c r="B242" i="19"/>
  <c r="K241" i="19"/>
  <c r="J241" i="19"/>
  <c r="I241" i="19"/>
  <c r="H241" i="19"/>
  <c r="G241" i="19"/>
  <c r="F241" i="19"/>
  <c r="E241" i="19"/>
  <c r="D241" i="19"/>
  <c r="C241" i="19"/>
  <c r="B241" i="19"/>
  <c r="K240" i="19"/>
  <c r="J240" i="19"/>
  <c r="I240" i="19"/>
  <c r="H240" i="19"/>
  <c r="G240" i="19"/>
  <c r="F240" i="19"/>
  <c r="E240" i="19"/>
  <c r="D240" i="19"/>
  <c r="C240" i="19"/>
  <c r="B240" i="19"/>
  <c r="K239" i="19"/>
  <c r="J239" i="19"/>
  <c r="I239" i="19"/>
  <c r="H239" i="19"/>
  <c r="G239" i="19"/>
  <c r="F239" i="19"/>
  <c r="E239" i="19"/>
  <c r="D239" i="19"/>
  <c r="C239" i="19"/>
  <c r="B239" i="19"/>
  <c r="K238" i="19"/>
  <c r="J238" i="19"/>
  <c r="I238" i="19"/>
  <c r="H238" i="19"/>
  <c r="G238" i="19"/>
  <c r="F238" i="19"/>
  <c r="E238" i="19"/>
  <c r="D238" i="19"/>
  <c r="C238" i="19"/>
  <c r="B238" i="19"/>
  <c r="K237" i="19"/>
  <c r="J237" i="19"/>
  <c r="I237" i="19"/>
  <c r="H237" i="19"/>
  <c r="G237" i="19"/>
  <c r="F237" i="19"/>
  <c r="E237" i="19"/>
  <c r="D237" i="19"/>
  <c r="C237" i="19"/>
  <c r="B237" i="19"/>
  <c r="K236" i="19"/>
  <c r="J236" i="19"/>
  <c r="I236" i="19"/>
  <c r="H236" i="19"/>
  <c r="G236" i="19"/>
  <c r="F236" i="19"/>
  <c r="E236" i="19"/>
  <c r="D236" i="19"/>
  <c r="C236" i="19"/>
  <c r="B236" i="19"/>
  <c r="K235" i="19"/>
  <c r="J235" i="19"/>
  <c r="I235" i="19"/>
  <c r="H235" i="19"/>
  <c r="G235" i="19"/>
  <c r="F235" i="19"/>
  <c r="E235" i="19"/>
  <c r="D235" i="19"/>
  <c r="C235" i="19"/>
  <c r="B235" i="19"/>
  <c r="K234" i="19"/>
  <c r="J234" i="19"/>
  <c r="I234" i="19"/>
  <c r="H234" i="19"/>
  <c r="G234" i="19"/>
  <c r="F234" i="19"/>
  <c r="E234" i="19"/>
  <c r="D234" i="19"/>
  <c r="C234" i="19"/>
  <c r="B234" i="19"/>
  <c r="K233" i="19"/>
  <c r="J233" i="19"/>
  <c r="I233" i="19"/>
  <c r="H233" i="19"/>
  <c r="G233" i="19"/>
  <c r="F233" i="19"/>
  <c r="E233" i="19"/>
  <c r="D233" i="19"/>
  <c r="C233" i="19"/>
  <c r="B233" i="19"/>
  <c r="K232" i="19"/>
  <c r="J232" i="19"/>
  <c r="I232" i="19"/>
  <c r="H232" i="19"/>
  <c r="G232" i="19"/>
  <c r="F232" i="19"/>
  <c r="E232" i="19"/>
  <c r="D232" i="19"/>
  <c r="C232" i="19"/>
  <c r="B232" i="19"/>
  <c r="K231" i="19"/>
  <c r="J231" i="19"/>
  <c r="I231" i="19"/>
  <c r="H231" i="19"/>
  <c r="G231" i="19"/>
  <c r="F231" i="19"/>
  <c r="E231" i="19"/>
  <c r="D231" i="19"/>
  <c r="C231" i="19"/>
  <c r="B231" i="19"/>
  <c r="K230" i="19"/>
  <c r="J230" i="19"/>
  <c r="I230" i="19"/>
  <c r="H230" i="19"/>
  <c r="G230" i="19"/>
  <c r="F230" i="19"/>
  <c r="E230" i="19"/>
  <c r="D230" i="19"/>
  <c r="C230" i="19"/>
  <c r="B230" i="19"/>
  <c r="K229" i="19"/>
  <c r="J229" i="19"/>
  <c r="I229" i="19"/>
  <c r="H229" i="19"/>
  <c r="G229" i="19"/>
  <c r="F229" i="19"/>
  <c r="E229" i="19"/>
  <c r="D229" i="19"/>
  <c r="C229" i="19"/>
  <c r="B229" i="19"/>
  <c r="K228" i="19"/>
  <c r="J228" i="19"/>
  <c r="I228" i="19"/>
  <c r="H228" i="19"/>
  <c r="G228" i="19"/>
  <c r="F228" i="19"/>
  <c r="E228" i="19"/>
  <c r="D228" i="19"/>
  <c r="C228" i="19"/>
  <c r="B228" i="19"/>
  <c r="K227" i="19"/>
  <c r="J227" i="19"/>
  <c r="I227" i="19"/>
  <c r="H227" i="19"/>
  <c r="G227" i="19"/>
  <c r="F227" i="19"/>
  <c r="E227" i="19"/>
  <c r="D227" i="19"/>
  <c r="C227" i="19"/>
  <c r="B227" i="19"/>
  <c r="K226" i="19"/>
  <c r="J226" i="19"/>
  <c r="I226" i="19"/>
  <c r="H226" i="19"/>
  <c r="G226" i="19"/>
  <c r="F226" i="19"/>
  <c r="E226" i="19"/>
  <c r="D226" i="19"/>
  <c r="C226" i="19"/>
  <c r="B226" i="19"/>
  <c r="K225" i="19"/>
  <c r="J225" i="19"/>
  <c r="I225" i="19"/>
  <c r="H225" i="19"/>
  <c r="G225" i="19"/>
  <c r="F225" i="19"/>
  <c r="E225" i="19"/>
  <c r="D225" i="19"/>
  <c r="C225" i="19"/>
  <c r="B225" i="19"/>
  <c r="K224" i="19"/>
  <c r="J224" i="19"/>
  <c r="I224" i="19"/>
  <c r="H224" i="19"/>
  <c r="G224" i="19"/>
  <c r="F224" i="19"/>
  <c r="E224" i="19"/>
  <c r="D224" i="19"/>
  <c r="C224" i="19"/>
  <c r="B224" i="19"/>
  <c r="K223" i="19"/>
  <c r="J223" i="19"/>
  <c r="I223" i="19"/>
  <c r="H223" i="19"/>
  <c r="G223" i="19"/>
  <c r="F223" i="19"/>
  <c r="E223" i="19"/>
  <c r="D223" i="19"/>
  <c r="C223" i="19"/>
  <c r="B223" i="19"/>
  <c r="K222" i="19"/>
  <c r="J222" i="19"/>
  <c r="I222" i="19"/>
  <c r="H222" i="19"/>
  <c r="G222" i="19"/>
  <c r="F222" i="19"/>
  <c r="E222" i="19"/>
  <c r="D222" i="19"/>
  <c r="C222" i="19"/>
  <c r="B222" i="19"/>
  <c r="K221" i="19"/>
  <c r="J221" i="19"/>
  <c r="I221" i="19"/>
  <c r="H221" i="19"/>
  <c r="G221" i="19"/>
  <c r="F221" i="19"/>
  <c r="E221" i="19"/>
  <c r="D221" i="19"/>
  <c r="C221" i="19"/>
  <c r="B221" i="19"/>
  <c r="K220" i="19"/>
  <c r="J220" i="19"/>
  <c r="I220" i="19"/>
  <c r="H220" i="19"/>
  <c r="G220" i="19"/>
  <c r="F220" i="19"/>
  <c r="E220" i="19"/>
  <c r="D220" i="19"/>
  <c r="C220" i="19"/>
  <c r="B220" i="19"/>
  <c r="K219" i="19"/>
  <c r="J219" i="19"/>
  <c r="I219" i="19"/>
  <c r="H219" i="19"/>
  <c r="G219" i="19"/>
  <c r="F219" i="19"/>
  <c r="E219" i="19"/>
  <c r="D219" i="19"/>
  <c r="C219" i="19"/>
  <c r="B219" i="19"/>
  <c r="K218" i="19"/>
  <c r="J218" i="19"/>
  <c r="I218" i="19"/>
  <c r="H218" i="19"/>
  <c r="G218" i="19"/>
  <c r="F218" i="19"/>
  <c r="E218" i="19"/>
  <c r="D218" i="19"/>
  <c r="C218" i="19"/>
  <c r="B218" i="19"/>
  <c r="K217" i="19"/>
  <c r="J217" i="19"/>
  <c r="I217" i="19"/>
  <c r="H217" i="19"/>
  <c r="G217" i="19"/>
  <c r="F217" i="19"/>
  <c r="E217" i="19"/>
  <c r="D217" i="19"/>
  <c r="C217" i="19"/>
  <c r="B217" i="19"/>
  <c r="K216" i="19"/>
  <c r="J216" i="19"/>
  <c r="I216" i="19"/>
  <c r="H216" i="19"/>
  <c r="G216" i="19"/>
  <c r="F216" i="19"/>
  <c r="E216" i="19"/>
  <c r="D216" i="19"/>
  <c r="C216" i="19"/>
  <c r="B216" i="19"/>
  <c r="K215" i="19"/>
  <c r="J215" i="19"/>
  <c r="I215" i="19"/>
  <c r="H215" i="19"/>
  <c r="G215" i="19"/>
  <c r="F215" i="19"/>
  <c r="E215" i="19"/>
  <c r="D215" i="19"/>
  <c r="C215" i="19"/>
  <c r="B215" i="19"/>
  <c r="K214" i="19"/>
  <c r="J214" i="19"/>
  <c r="I214" i="19"/>
  <c r="H214" i="19"/>
  <c r="G214" i="19"/>
  <c r="F214" i="19"/>
  <c r="E214" i="19"/>
  <c r="D214" i="19"/>
  <c r="C214" i="19"/>
  <c r="B214" i="19"/>
  <c r="K213" i="19"/>
  <c r="J213" i="19"/>
  <c r="I213" i="19"/>
  <c r="H213" i="19"/>
  <c r="G213" i="19"/>
  <c r="F213" i="19"/>
  <c r="E213" i="19"/>
  <c r="D213" i="19"/>
  <c r="C213" i="19"/>
  <c r="B213" i="19"/>
  <c r="K212" i="19"/>
  <c r="J212" i="19"/>
  <c r="I212" i="19"/>
  <c r="H212" i="19"/>
  <c r="G212" i="19"/>
  <c r="F212" i="19"/>
  <c r="E212" i="19"/>
  <c r="D212" i="19"/>
  <c r="C212" i="19"/>
  <c r="B212" i="19"/>
  <c r="K211" i="19"/>
  <c r="J211" i="19"/>
  <c r="I211" i="19"/>
  <c r="H211" i="19"/>
  <c r="G211" i="19"/>
  <c r="F211" i="19"/>
  <c r="E211" i="19"/>
  <c r="D211" i="19"/>
  <c r="C211" i="19"/>
  <c r="B211" i="19"/>
  <c r="K210" i="19"/>
  <c r="J210" i="19"/>
  <c r="I210" i="19"/>
  <c r="H210" i="19"/>
  <c r="G210" i="19"/>
  <c r="F210" i="19"/>
  <c r="E210" i="19"/>
  <c r="D210" i="19"/>
  <c r="C210" i="19"/>
  <c r="B210" i="19"/>
  <c r="K209" i="19"/>
  <c r="J209" i="19"/>
  <c r="I209" i="19"/>
  <c r="H209" i="19"/>
  <c r="G209" i="19"/>
  <c r="F209" i="19"/>
  <c r="E209" i="19"/>
  <c r="D209" i="19"/>
  <c r="C209" i="19"/>
  <c r="B209" i="19"/>
  <c r="K208" i="19"/>
  <c r="J208" i="19"/>
  <c r="I208" i="19"/>
  <c r="H208" i="19"/>
  <c r="G208" i="19"/>
  <c r="F208" i="19"/>
  <c r="E208" i="19"/>
  <c r="D208" i="19"/>
  <c r="C208" i="19"/>
  <c r="B208" i="19"/>
  <c r="K207" i="19"/>
  <c r="J207" i="19"/>
  <c r="I207" i="19"/>
  <c r="H207" i="19"/>
  <c r="G207" i="19"/>
  <c r="F207" i="19"/>
  <c r="E207" i="19"/>
  <c r="D207" i="19"/>
  <c r="C207" i="19"/>
  <c r="B207" i="19"/>
  <c r="K206" i="19"/>
  <c r="J206" i="19"/>
  <c r="I206" i="19"/>
  <c r="H206" i="19"/>
  <c r="G206" i="19"/>
  <c r="F206" i="19"/>
  <c r="E206" i="19"/>
  <c r="D206" i="19"/>
  <c r="C206" i="19"/>
  <c r="B206" i="19"/>
  <c r="K205" i="19"/>
  <c r="J205" i="19"/>
  <c r="I205" i="19"/>
  <c r="H205" i="19"/>
  <c r="G205" i="19"/>
  <c r="F205" i="19"/>
  <c r="E205" i="19"/>
  <c r="D205" i="19"/>
  <c r="C205" i="19"/>
  <c r="B205" i="19"/>
  <c r="K204" i="19"/>
  <c r="J204" i="19"/>
  <c r="I204" i="19"/>
  <c r="H204" i="19"/>
  <c r="G204" i="19"/>
  <c r="F204" i="19"/>
  <c r="E204" i="19"/>
  <c r="D204" i="19"/>
  <c r="C204" i="19"/>
  <c r="B204" i="19"/>
  <c r="K203" i="19"/>
  <c r="J203" i="19"/>
  <c r="I203" i="19"/>
  <c r="H203" i="19"/>
  <c r="G203" i="19"/>
  <c r="F203" i="19"/>
  <c r="E203" i="19"/>
  <c r="D203" i="19"/>
  <c r="C203" i="19"/>
  <c r="B203" i="19"/>
  <c r="K202" i="19"/>
  <c r="J202" i="19"/>
  <c r="I202" i="19"/>
  <c r="H202" i="19"/>
  <c r="G202" i="19"/>
  <c r="F202" i="19"/>
  <c r="E202" i="19"/>
  <c r="D202" i="19"/>
  <c r="C202" i="19"/>
  <c r="B202" i="19"/>
  <c r="K201" i="19"/>
  <c r="J201" i="19"/>
  <c r="I201" i="19"/>
  <c r="H201" i="19"/>
  <c r="G201" i="19"/>
  <c r="F201" i="19"/>
  <c r="E201" i="19"/>
  <c r="D201" i="19"/>
  <c r="C201" i="19"/>
  <c r="B201" i="19"/>
  <c r="K200" i="19"/>
  <c r="J200" i="19"/>
  <c r="I200" i="19"/>
  <c r="H200" i="19"/>
  <c r="G200" i="19"/>
  <c r="F200" i="19"/>
  <c r="E200" i="19"/>
  <c r="D200" i="19"/>
  <c r="C200" i="19"/>
  <c r="B200" i="19"/>
  <c r="K199" i="19"/>
  <c r="J199" i="19"/>
  <c r="I199" i="19"/>
  <c r="H199" i="19"/>
  <c r="G199" i="19"/>
  <c r="F199" i="19"/>
  <c r="E199" i="19"/>
  <c r="D199" i="19"/>
  <c r="C199" i="19"/>
  <c r="B199" i="19"/>
  <c r="K198" i="19"/>
  <c r="J198" i="19"/>
  <c r="I198" i="19"/>
  <c r="H198" i="19"/>
  <c r="G198" i="19"/>
  <c r="F198" i="19"/>
  <c r="E198" i="19"/>
  <c r="D198" i="19"/>
  <c r="C198" i="19"/>
  <c r="B198" i="19"/>
  <c r="K197" i="19"/>
  <c r="J197" i="19"/>
  <c r="I197" i="19"/>
  <c r="H197" i="19"/>
  <c r="G197" i="19"/>
  <c r="F197" i="19"/>
  <c r="E197" i="19"/>
  <c r="D197" i="19"/>
  <c r="C197" i="19"/>
  <c r="B197" i="19"/>
  <c r="K196" i="19"/>
  <c r="J196" i="19"/>
  <c r="I196" i="19"/>
  <c r="H196" i="19"/>
  <c r="G196" i="19"/>
  <c r="F196" i="19"/>
  <c r="E196" i="19"/>
  <c r="D196" i="19"/>
  <c r="C196" i="19"/>
  <c r="B196" i="19"/>
  <c r="K195" i="19"/>
  <c r="J195" i="19"/>
  <c r="I195" i="19"/>
  <c r="H195" i="19"/>
  <c r="G195" i="19"/>
  <c r="F195" i="19"/>
  <c r="E195" i="19"/>
  <c r="D195" i="19"/>
  <c r="C195" i="19"/>
  <c r="B195" i="19"/>
  <c r="K194" i="19"/>
  <c r="J194" i="19"/>
  <c r="I194" i="19"/>
  <c r="H194" i="19"/>
  <c r="G194" i="19"/>
  <c r="F194" i="19"/>
  <c r="E194" i="19"/>
  <c r="D194" i="19"/>
  <c r="C194" i="19"/>
  <c r="B194" i="19"/>
  <c r="K193" i="19"/>
  <c r="J193" i="19"/>
  <c r="I193" i="19"/>
  <c r="H193" i="19"/>
  <c r="G193" i="19"/>
  <c r="F193" i="19"/>
  <c r="E193" i="19"/>
  <c r="D193" i="19"/>
  <c r="C193" i="19"/>
  <c r="B193" i="19"/>
  <c r="K192" i="19"/>
  <c r="J192" i="19"/>
  <c r="I192" i="19"/>
  <c r="H192" i="19"/>
  <c r="G192" i="19"/>
  <c r="F192" i="19"/>
  <c r="E192" i="19"/>
  <c r="D192" i="19"/>
  <c r="C192" i="19"/>
  <c r="B192" i="19"/>
  <c r="K191" i="19"/>
  <c r="J191" i="19"/>
  <c r="I191" i="19"/>
  <c r="H191" i="19"/>
  <c r="G191" i="19"/>
  <c r="F191" i="19"/>
  <c r="E191" i="19"/>
  <c r="D191" i="19"/>
  <c r="C191" i="19"/>
  <c r="B191" i="19"/>
  <c r="K190" i="19"/>
  <c r="J190" i="19"/>
  <c r="I190" i="19"/>
  <c r="H190" i="19"/>
  <c r="G190" i="19"/>
  <c r="F190" i="19"/>
  <c r="E190" i="19"/>
  <c r="D190" i="19"/>
  <c r="C190" i="19"/>
  <c r="B190" i="19"/>
  <c r="K189" i="19"/>
  <c r="J189" i="19"/>
  <c r="I189" i="19"/>
  <c r="H189" i="19"/>
  <c r="G189" i="19"/>
  <c r="F189" i="19"/>
  <c r="E189" i="19"/>
  <c r="D189" i="19"/>
  <c r="C189" i="19"/>
  <c r="B189" i="19"/>
  <c r="K188" i="19"/>
  <c r="J188" i="19"/>
  <c r="I188" i="19"/>
  <c r="H188" i="19"/>
  <c r="G188" i="19"/>
  <c r="F188" i="19"/>
  <c r="E188" i="19"/>
  <c r="D188" i="19"/>
  <c r="C188" i="19"/>
  <c r="B188" i="19"/>
  <c r="K187" i="19"/>
  <c r="J187" i="19"/>
  <c r="I187" i="19"/>
  <c r="H187" i="19"/>
  <c r="G187" i="19"/>
  <c r="F187" i="19"/>
  <c r="E187" i="19"/>
  <c r="D187" i="19"/>
  <c r="C187" i="19"/>
  <c r="B187" i="19"/>
  <c r="K186" i="19"/>
  <c r="J186" i="19"/>
  <c r="I186" i="19"/>
  <c r="H186" i="19"/>
  <c r="G186" i="19"/>
  <c r="F186" i="19"/>
  <c r="E186" i="19"/>
  <c r="D186" i="19"/>
  <c r="C186" i="19"/>
  <c r="B186" i="19"/>
  <c r="K185" i="19"/>
  <c r="J185" i="19"/>
  <c r="I185" i="19"/>
  <c r="H185" i="19"/>
  <c r="G185" i="19"/>
  <c r="F185" i="19"/>
  <c r="E185" i="19"/>
  <c r="D185" i="19"/>
  <c r="C185" i="19"/>
  <c r="B185" i="19"/>
  <c r="K184" i="19"/>
  <c r="J184" i="19"/>
  <c r="I184" i="19"/>
  <c r="H184" i="19"/>
  <c r="G184" i="19"/>
  <c r="F184" i="19"/>
  <c r="E184" i="19"/>
  <c r="D184" i="19"/>
  <c r="C184" i="19"/>
  <c r="B184" i="19"/>
  <c r="K183" i="19"/>
  <c r="J183" i="19"/>
  <c r="I183" i="19"/>
  <c r="H183" i="19"/>
  <c r="G183" i="19"/>
  <c r="F183" i="19"/>
  <c r="E183" i="19"/>
  <c r="D183" i="19"/>
  <c r="C183" i="19"/>
  <c r="B183" i="19"/>
  <c r="K182" i="19"/>
  <c r="J182" i="19"/>
  <c r="I182" i="19"/>
  <c r="H182" i="19"/>
  <c r="G182" i="19"/>
  <c r="F182" i="19"/>
  <c r="E182" i="19"/>
  <c r="D182" i="19"/>
  <c r="C182" i="19"/>
  <c r="B182" i="19"/>
  <c r="K181" i="19"/>
  <c r="J181" i="19"/>
  <c r="I181" i="19"/>
  <c r="H181" i="19"/>
  <c r="G181" i="19"/>
  <c r="F181" i="19"/>
  <c r="E181" i="19"/>
  <c r="D181" i="19"/>
  <c r="C181" i="19"/>
  <c r="B181" i="19"/>
  <c r="K180" i="19"/>
  <c r="J180" i="19"/>
  <c r="I180" i="19"/>
  <c r="H180" i="19"/>
  <c r="G180" i="19"/>
  <c r="F180" i="19"/>
  <c r="E180" i="19"/>
  <c r="D180" i="19"/>
  <c r="C180" i="19"/>
  <c r="B180" i="19"/>
  <c r="K179" i="19"/>
  <c r="J179" i="19"/>
  <c r="I179" i="19"/>
  <c r="H179" i="19"/>
  <c r="G179" i="19"/>
  <c r="F179" i="19"/>
  <c r="E179" i="19"/>
  <c r="D179" i="19"/>
  <c r="C179" i="19"/>
  <c r="B179" i="19"/>
  <c r="K178" i="19"/>
  <c r="J178" i="19"/>
  <c r="I178" i="19"/>
  <c r="H178" i="19"/>
  <c r="G178" i="19"/>
  <c r="F178" i="19"/>
  <c r="E178" i="19"/>
  <c r="D178" i="19"/>
  <c r="C178" i="19"/>
  <c r="B178" i="19"/>
  <c r="K177" i="19"/>
  <c r="J177" i="19"/>
  <c r="I177" i="19"/>
  <c r="H177" i="19"/>
  <c r="G177" i="19"/>
  <c r="F177" i="19"/>
  <c r="E177" i="19"/>
  <c r="D177" i="19"/>
  <c r="C177" i="19"/>
  <c r="B177" i="19"/>
  <c r="K176" i="19"/>
  <c r="J176" i="19"/>
  <c r="I176" i="19"/>
  <c r="H176" i="19"/>
  <c r="G176" i="19"/>
  <c r="F176" i="19"/>
  <c r="E176" i="19"/>
  <c r="D176" i="19"/>
  <c r="C176" i="19"/>
  <c r="B176" i="19"/>
  <c r="K175" i="19"/>
  <c r="J175" i="19"/>
  <c r="I175" i="19"/>
  <c r="H175" i="19"/>
  <c r="G175" i="19"/>
  <c r="F175" i="19"/>
  <c r="E175" i="19"/>
  <c r="D175" i="19"/>
  <c r="C175" i="19"/>
  <c r="B175" i="19"/>
  <c r="K174" i="19"/>
  <c r="J174" i="19"/>
  <c r="I174" i="19"/>
  <c r="H174" i="19"/>
  <c r="G174" i="19"/>
  <c r="F174" i="19"/>
  <c r="E174" i="19"/>
  <c r="D174" i="19"/>
  <c r="C174" i="19"/>
  <c r="B174" i="19"/>
  <c r="K173" i="19"/>
  <c r="J173" i="19"/>
  <c r="I173" i="19"/>
  <c r="H173" i="19"/>
  <c r="G173" i="19"/>
  <c r="F173" i="19"/>
  <c r="E173" i="19"/>
  <c r="D173" i="19"/>
  <c r="C173" i="19"/>
  <c r="B173" i="19"/>
  <c r="K172" i="19"/>
  <c r="J172" i="19"/>
  <c r="I172" i="19"/>
  <c r="H172" i="19"/>
  <c r="G172" i="19"/>
  <c r="F172" i="19"/>
  <c r="E172" i="19"/>
  <c r="D172" i="19"/>
  <c r="C172" i="19"/>
  <c r="B172" i="19"/>
  <c r="K171" i="19"/>
  <c r="J171" i="19"/>
  <c r="I171" i="19"/>
  <c r="H171" i="19"/>
  <c r="G171" i="19"/>
  <c r="F171" i="19"/>
  <c r="E171" i="19"/>
  <c r="D171" i="19"/>
  <c r="C171" i="19"/>
  <c r="B171" i="19"/>
  <c r="K170" i="19"/>
  <c r="J170" i="19"/>
  <c r="I170" i="19"/>
  <c r="H170" i="19"/>
  <c r="G170" i="19"/>
  <c r="F170" i="19"/>
  <c r="E170" i="19"/>
  <c r="D170" i="19"/>
  <c r="C170" i="19"/>
  <c r="B170" i="19"/>
  <c r="K169" i="19"/>
  <c r="J169" i="19"/>
  <c r="I169" i="19"/>
  <c r="H169" i="19"/>
  <c r="G169" i="19"/>
  <c r="F169" i="19"/>
  <c r="E169" i="19"/>
  <c r="D169" i="19"/>
  <c r="C169" i="19"/>
  <c r="B169" i="19"/>
  <c r="K168" i="19"/>
  <c r="J168" i="19"/>
  <c r="I168" i="19"/>
  <c r="H168" i="19"/>
  <c r="G168" i="19"/>
  <c r="F168" i="19"/>
  <c r="E168" i="19"/>
  <c r="D168" i="19"/>
  <c r="C168" i="19"/>
  <c r="B168" i="19"/>
  <c r="K167" i="19"/>
  <c r="J167" i="19"/>
  <c r="I167" i="19"/>
  <c r="H167" i="19"/>
  <c r="G167" i="19"/>
  <c r="F167" i="19"/>
  <c r="E167" i="19"/>
  <c r="D167" i="19"/>
  <c r="C167" i="19"/>
  <c r="B167" i="19"/>
  <c r="K166" i="19"/>
  <c r="J166" i="19"/>
  <c r="I166" i="19"/>
  <c r="H166" i="19"/>
  <c r="G166" i="19"/>
  <c r="F166" i="19"/>
  <c r="E166" i="19"/>
  <c r="D166" i="19"/>
  <c r="C166" i="19"/>
  <c r="B166" i="19"/>
  <c r="K165" i="19"/>
  <c r="J165" i="19"/>
  <c r="I165" i="19"/>
  <c r="H165" i="19"/>
  <c r="G165" i="19"/>
  <c r="F165" i="19"/>
  <c r="E165" i="19"/>
  <c r="D165" i="19"/>
  <c r="C165" i="19"/>
  <c r="B165" i="19"/>
  <c r="K164" i="19"/>
  <c r="J164" i="19"/>
  <c r="I164" i="19"/>
  <c r="H164" i="19"/>
  <c r="G164" i="19"/>
  <c r="F164" i="19"/>
  <c r="E164" i="19"/>
  <c r="D164" i="19"/>
  <c r="C164" i="19"/>
  <c r="B164" i="19"/>
  <c r="K163" i="19"/>
  <c r="J163" i="19"/>
  <c r="I163" i="19"/>
  <c r="H163" i="19"/>
  <c r="G163" i="19"/>
  <c r="F163" i="19"/>
  <c r="E163" i="19"/>
  <c r="D163" i="19"/>
  <c r="C163" i="19"/>
  <c r="B163" i="19"/>
  <c r="K162" i="19"/>
  <c r="J162" i="19"/>
  <c r="I162" i="19"/>
  <c r="H162" i="19"/>
  <c r="G162" i="19"/>
  <c r="F162" i="19"/>
  <c r="E162" i="19"/>
  <c r="D162" i="19"/>
  <c r="C162" i="19"/>
  <c r="B162" i="19"/>
  <c r="K161" i="19"/>
  <c r="J161" i="19"/>
  <c r="I161" i="19"/>
  <c r="H161" i="19"/>
  <c r="G161" i="19"/>
  <c r="F161" i="19"/>
  <c r="E161" i="19"/>
  <c r="D161" i="19"/>
  <c r="C161" i="19"/>
  <c r="B161" i="19"/>
  <c r="K160" i="19"/>
  <c r="J160" i="19"/>
  <c r="I160" i="19"/>
  <c r="H160" i="19"/>
  <c r="G160" i="19"/>
  <c r="F160" i="19"/>
  <c r="E160" i="19"/>
  <c r="D160" i="19"/>
  <c r="C160" i="19"/>
  <c r="B160" i="19"/>
  <c r="K159" i="19"/>
  <c r="J159" i="19"/>
  <c r="I159" i="19"/>
  <c r="H159" i="19"/>
  <c r="G159" i="19"/>
  <c r="F159" i="19"/>
  <c r="E159" i="19"/>
  <c r="D159" i="19"/>
  <c r="C159" i="19"/>
  <c r="B159" i="19"/>
  <c r="K158" i="19"/>
  <c r="J158" i="19"/>
  <c r="I158" i="19"/>
  <c r="H158" i="19"/>
  <c r="G158" i="19"/>
  <c r="F158" i="19"/>
  <c r="E158" i="19"/>
  <c r="D158" i="19"/>
  <c r="C158" i="19"/>
  <c r="B158" i="19"/>
  <c r="K157" i="19"/>
  <c r="J157" i="19"/>
  <c r="I157" i="19"/>
  <c r="H157" i="19"/>
  <c r="G157" i="19"/>
  <c r="F157" i="19"/>
  <c r="E157" i="19"/>
  <c r="D157" i="19"/>
  <c r="C157" i="19"/>
  <c r="B157" i="19"/>
  <c r="K156" i="19"/>
  <c r="J156" i="19"/>
  <c r="I156" i="19"/>
  <c r="H156" i="19"/>
  <c r="G156" i="19"/>
  <c r="F156" i="19"/>
  <c r="E156" i="19"/>
  <c r="D156" i="19"/>
  <c r="C156" i="19"/>
  <c r="B156" i="19"/>
  <c r="K155" i="19"/>
  <c r="J155" i="19"/>
  <c r="I155" i="19"/>
  <c r="H155" i="19"/>
  <c r="G155" i="19"/>
  <c r="F155" i="19"/>
  <c r="E155" i="19"/>
  <c r="D155" i="19"/>
  <c r="C155" i="19"/>
  <c r="B155" i="19"/>
  <c r="K154" i="19"/>
  <c r="J154" i="19"/>
  <c r="I154" i="19"/>
  <c r="H154" i="19"/>
  <c r="G154" i="19"/>
  <c r="F154" i="19"/>
  <c r="E154" i="19"/>
  <c r="D154" i="19"/>
  <c r="C154" i="19"/>
  <c r="B154" i="19"/>
  <c r="K153" i="19"/>
  <c r="J153" i="19"/>
  <c r="I153" i="19"/>
  <c r="H153" i="19"/>
  <c r="G153" i="19"/>
  <c r="F153" i="19"/>
  <c r="E153" i="19"/>
  <c r="D153" i="19"/>
  <c r="C153" i="19"/>
  <c r="B153" i="19"/>
  <c r="K152" i="19"/>
  <c r="J152" i="19"/>
  <c r="I152" i="19"/>
  <c r="H152" i="19"/>
  <c r="G152" i="19"/>
  <c r="F152" i="19"/>
  <c r="E152" i="19"/>
  <c r="D152" i="19"/>
  <c r="C152" i="19"/>
  <c r="B152" i="19"/>
  <c r="K151" i="19"/>
  <c r="J151" i="19"/>
  <c r="I151" i="19"/>
  <c r="H151" i="19"/>
  <c r="G151" i="19"/>
  <c r="F151" i="19"/>
  <c r="E151" i="19"/>
  <c r="D151" i="19"/>
  <c r="C151" i="19"/>
  <c r="B151" i="19"/>
  <c r="K150" i="19"/>
  <c r="J150" i="19"/>
  <c r="I150" i="19"/>
  <c r="H150" i="19"/>
  <c r="G150" i="19"/>
  <c r="F150" i="19"/>
  <c r="E150" i="19"/>
  <c r="D150" i="19"/>
  <c r="C150" i="19"/>
  <c r="B150" i="19"/>
  <c r="K149" i="19"/>
  <c r="J149" i="19"/>
  <c r="I149" i="19"/>
  <c r="H149" i="19"/>
  <c r="G149" i="19"/>
  <c r="F149" i="19"/>
  <c r="E149" i="19"/>
  <c r="D149" i="19"/>
  <c r="C149" i="19"/>
  <c r="B149" i="19"/>
  <c r="K148" i="19"/>
  <c r="J148" i="19"/>
  <c r="I148" i="19"/>
  <c r="H148" i="19"/>
  <c r="G148" i="19"/>
  <c r="F148" i="19"/>
  <c r="E148" i="19"/>
  <c r="D148" i="19"/>
  <c r="C148" i="19"/>
  <c r="B148" i="19"/>
  <c r="K147" i="19"/>
  <c r="J147" i="19"/>
  <c r="I147" i="19"/>
  <c r="H147" i="19"/>
  <c r="G147" i="19"/>
  <c r="F147" i="19"/>
  <c r="E147" i="19"/>
  <c r="D147" i="19"/>
  <c r="C147" i="19"/>
  <c r="B147" i="19"/>
  <c r="K146" i="19"/>
  <c r="J146" i="19"/>
  <c r="I146" i="19"/>
  <c r="H146" i="19"/>
  <c r="G146" i="19"/>
  <c r="F146" i="19"/>
  <c r="E146" i="19"/>
  <c r="D146" i="19"/>
  <c r="C146" i="19"/>
  <c r="B146" i="19"/>
  <c r="K145" i="19"/>
  <c r="J145" i="19"/>
  <c r="I145" i="19"/>
  <c r="H145" i="19"/>
  <c r="G145" i="19"/>
  <c r="F145" i="19"/>
  <c r="E145" i="19"/>
  <c r="D145" i="19"/>
  <c r="C145" i="19"/>
  <c r="B145" i="19"/>
  <c r="K144" i="19"/>
  <c r="J144" i="19"/>
  <c r="I144" i="19"/>
  <c r="H144" i="19"/>
  <c r="G144" i="19"/>
  <c r="F144" i="19"/>
  <c r="E144" i="19"/>
  <c r="D144" i="19"/>
  <c r="C144" i="19"/>
  <c r="B144" i="19"/>
  <c r="K143" i="19"/>
  <c r="J143" i="19"/>
  <c r="I143" i="19"/>
  <c r="H143" i="19"/>
  <c r="G143" i="19"/>
  <c r="F143" i="19"/>
  <c r="E143" i="19"/>
  <c r="D143" i="19"/>
  <c r="C143" i="19"/>
  <c r="B143" i="19"/>
  <c r="K142" i="19"/>
  <c r="J142" i="19"/>
  <c r="I142" i="19"/>
  <c r="H142" i="19"/>
  <c r="G142" i="19"/>
  <c r="F142" i="19"/>
  <c r="E142" i="19"/>
  <c r="D142" i="19"/>
  <c r="C142" i="19"/>
  <c r="B142" i="19"/>
  <c r="K141" i="19"/>
  <c r="J141" i="19"/>
  <c r="I141" i="19"/>
  <c r="H141" i="19"/>
  <c r="G141" i="19"/>
  <c r="F141" i="19"/>
  <c r="E141" i="19"/>
  <c r="D141" i="19"/>
  <c r="C141" i="19"/>
  <c r="B141" i="19"/>
  <c r="K140" i="19"/>
  <c r="J140" i="19"/>
  <c r="I140" i="19"/>
  <c r="H140" i="19"/>
  <c r="G140" i="19"/>
  <c r="F140" i="19"/>
  <c r="E140" i="19"/>
  <c r="D140" i="19"/>
  <c r="C140" i="19"/>
  <c r="B140" i="19"/>
  <c r="K139" i="19"/>
  <c r="J139" i="19"/>
  <c r="I139" i="19"/>
  <c r="H139" i="19"/>
  <c r="G139" i="19"/>
  <c r="F139" i="19"/>
  <c r="E139" i="19"/>
  <c r="D139" i="19"/>
  <c r="C139" i="19"/>
  <c r="B139" i="19"/>
  <c r="K138" i="19"/>
  <c r="J138" i="19"/>
  <c r="I138" i="19"/>
  <c r="H138" i="19"/>
  <c r="G138" i="19"/>
  <c r="F138" i="19"/>
  <c r="E138" i="19"/>
  <c r="D138" i="19"/>
  <c r="C138" i="19"/>
  <c r="B138" i="19"/>
  <c r="K137" i="19"/>
  <c r="J137" i="19"/>
  <c r="I137" i="19"/>
  <c r="H137" i="19"/>
  <c r="G137" i="19"/>
  <c r="F137" i="19"/>
  <c r="E137" i="19"/>
  <c r="D137" i="19"/>
  <c r="C137" i="19"/>
  <c r="B137" i="19"/>
  <c r="K136" i="19"/>
  <c r="J136" i="19"/>
  <c r="I136" i="19"/>
  <c r="H136" i="19"/>
  <c r="G136" i="19"/>
  <c r="F136" i="19"/>
  <c r="E136" i="19"/>
  <c r="D136" i="19"/>
  <c r="C136" i="19"/>
  <c r="B136" i="19"/>
  <c r="K135" i="19"/>
  <c r="J135" i="19"/>
  <c r="I135" i="19"/>
  <c r="H135" i="19"/>
  <c r="G135" i="19"/>
  <c r="F135" i="19"/>
  <c r="E135" i="19"/>
  <c r="D135" i="19"/>
  <c r="C135" i="19"/>
  <c r="B135" i="19"/>
  <c r="K134" i="19"/>
  <c r="J134" i="19"/>
  <c r="I134" i="19"/>
  <c r="H134" i="19"/>
  <c r="G134" i="19"/>
  <c r="F134" i="19"/>
  <c r="E134" i="19"/>
  <c r="D134" i="19"/>
  <c r="C134" i="19"/>
  <c r="B134" i="19"/>
  <c r="K133" i="19"/>
  <c r="J133" i="19"/>
  <c r="I133" i="19"/>
  <c r="H133" i="19"/>
  <c r="G133" i="19"/>
  <c r="F133" i="19"/>
  <c r="E133" i="19"/>
  <c r="D133" i="19"/>
  <c r="C133" i="19"/>
  <c r="B133" i="19"/>
  <c r="K132" i="19"/>
  <c r="J132" i="19"/>
  <c r="I132" i="19"/>
  <c r="H132" i="19"/>
  <c r="G132" i="19"/>
  <c r="F132" i="19"/>
  <c r="E132" i="19"/>
  <c r="D132" i="19"/>
  <c r="C132" i="19"/>
  <c r="B132" i="19"/>
  <c r="K131" i="19"/>
  <c r="J131" i="19"/>
  <c r="I131" i="19"/>
  <c r="H131" i="19"/>
  <c r="G131" i="19"/>
  <c r="F131" i="19"/>
  <c r="E131" i="19"/>
  <c r="D131" i="19"/>
  <c r="C131" i="19"/>
  <c r="B131" i="19"/>
  <c r="K130" i="19"/>
  <c r="J130" i="19"/>
  <c r="I130" i="19"/>
  <c r="H130" i="19"/>
  <c r="G130" i="19"/>
  <c r="F130" i="19"/>
  <c r="E130" i="19"/>
  <c r="D130" i="19"/>
  <c r="C130" i="19"/>
  <c r="B130" i="19"/>
  <c r="K129" i="19"/>
  <c r="J129" i="19"/>
  <c r="I129" i="19"/>
  <c r="H129" i="19"/>
  <c r="G129" i="19"/>
  <c r="F129" i="19"/>
  <c r="E129" i="19"/>
  <c r="D129" i="19"/>
  <c r="C129" i="19"/>
  <c r="B129" i="19"/>
  <c r="K128" i="19"/>
  <c r="J128" i="19"/>
  <c r="I128" i="19"/>
  <c r="H128" i="19"/>
  <c r="G128" i="19"/>
  <c r="F128" i="19"/>
  <c r="E128" i="19"/>
  <c r="D128" i="19"/>
  <c r="C128" i="19"/>
  <c r="B128" i="19"/>
  <c r="K127" i="19"/>
  <c r="J127" i="19"/>
  <c r="I127" i="19"/>
  <c r="H127" i="19"/>
  <c r="G127" i="19"/>
  <c r="F127" i="19"/>
  <c r="E127" i="19"/>
  <c r="D127" i="19"/>
  <c r="C127" i="19"/>
  <c r="B127" i="19"/>
  <c r="K126" i="19"/>
  <c r="J126" i="19"/>
  <c r="I126" i="19"/>
  <c r="H126" i="19"/>
  <c r="G126" i="19"/>
  <c r="F126" i="19"/>
  <c r="E126" i="19"/>
  <c r="D126" i="19"/>
  <c r="C126" i="19"/>
  <c r="B126" i="19"/>
  <c r="K125" i="19"/>
  <c r="J125" i="19"/>
  <c r="I125" i="19"/>
  <c r="H125" i="19"/>
  <c r="G125" i="19"/>
  <c r="F125" i="19"/>
  <c r="E125" i="19"/>
  <c r="D125" i="19"/>
  <c r="C125" i="19"/>
  <c r="B125" i="19"/>
  <c r="K124" i="19"/>
  <c r="J124" i="19"/>
  <c r="I124" i="19"/>
  <c r="H124" i="19"/>
  <c r="G124" i="19"/>
  <c r="F124" i="19"/>
  <c r="E124" i="19"/>
  <c r="D124" i="19"/>
  <c r="C124" i="19"/>
  <c r="B124" i="19"/>
  <c r="K123" i="19"/>
  <c r="J123" i="19"/>
  <c r="I123" i="19"/>
  <c r="H123" i="19"/>
  <c r="G123" i="19"/>
  <c r="F123" i="19"/>
  <c r="E123" i="19"/>
  <c r="D123" i="19"/>
  <c r="C123" i="19"/>
  <c r="B123" i="19"/>
  <c r="K122" i="19"/>
  <c r="J122" i="19"/>
  <c r="I122" i="19"/>
  <c r="H122" i="19"/>
  <c r="G122" i="19"/>
  <c r="F122" i="19"/>
  <c r="E122" i="19"/>
  <c r="D122" i="19"/>
  <c r="C122" i="19"/>
  <c r="B122" i="19"/>
  <c r="K121" i="19"/>
  <c r="J121" i="19"/>
  <c r="I121" i="19"/>
  <c r="H121" i="19"/>
  <c r="G121" i="19"/>
  <c r="F121" i="19"/>
  <c r="E121" i="19"/>
  <c r="D121" i="19"/>
  <c r="C121" i="19"/>
  <c r="B121" i="19"/>
  <c r="K120" i="19"/>
  <c r="J120" i="19"/>
  <c r="I120" i="19"/>
  <c r="H120" i="19"/>
  <c r="G120" i="19"/>
  <c r="F120" i="19"/>
  <c r="E120" i="19"/>
  <c r="D120" i="19"/>
  <c r="C120" i="19"/>
  <c r="B120" i="19"/>
  <c r="K119" i="19"/>
  <c r="J119" i="19"/>
  <c r="I119" i="19"/>
  <c r="H119" i="19"/>
  <c r="G119" i="19"/>
  <c r="F119" i="19"/>
  <c r="E119" i="19"/>
  <c r="D119" i="19"/>
  <c r="C119" i="19"/>
  <c r="B119" i="19"/>
  <c r="K118" i="19"/>
  <c r="J118" i="19"/>
  <c r="I118" i="19"/>
  <c r="H118" i="19"/>
  <c r="G118" i="19"/>
  <c r="F118" i="19"/>
  <c r="E118" i="19"/>
  <c r="D118" i="19"/>
  <c r="C118" i="19"/>
  <c r="B118" i="19"/>
  <c r="K117" i="19"/>
  <c r="J117" i="19"/>
  <c r="I117" i="19"/>
  <c r="H117" i="19"/>
  <c r="G117" i="19"/>
  <c r="F117" i="19"/>
  <c r="E117" i="19"/>
  <c r="D117" i="19"/>
  <c r="C117" i="19"/>
  <c r="B117" i="19"/>
  <c r="K116" i="19"/>
  <c r="J116" i="19"/>
  <c r="I116" i="19"/>
  <c r="H116" i="19"/>
  <c r="G116" i="19"/>
  <c r="F116" i="19"/>
  <c r="E116" i="19"/>
  <c r="D116" i="19"/>
  <c r="C116" i="19"/>
  <c r="B116" i="19"/>
  <c r="K115" i="19"/>
  <c r="J115" i="19"/>
  <c r="I115" i="19"/>
  <c r="H115" i="19"/>
  <c r="G115" i="19"/>
  <c r="F115" i="19"/>
  <c r="E115" i="19"/>
  <c r="D115" i="19"/>
  <c r="C115" i="19"/>
  <c r="B115" i="19"/>
  <c r="K114" i="19"/>
  <c r="J114" i="19"/>
  <c r="I114" i="19"/>
  <c r="H114" i="19"/>
  <c r="G114" i="19"/>
  <c r="F114" i="19"/>
  <c r="E114" i="19"/>
  <c r="D114" i="19"/>
  <c r="C114" i="19"/>
  <c r="B114" i="19"/>
  <c r="K113" i="19"/>
  <c r="J113" i="19"/>
  <c r="I113" i="19"/>
  <c r="H113" i="19"/>
  <c r="G113" i="19"/>
  <c r="F113" i="19"/>
  <c r="E113" i="19"/>
  <c r="D113" i="19"/>
  <c r="C113" i="19"/>
  <c r="B113" i="19"/>
  <c r="K112" i="19"/>
  <c r="J112" i="19"/>
  <c r="I112" i="19"/>
  <c r="H112" i="19"/>
  <c r="G112" i="19"/>
  <c r="F112" i="19"/>
  <c r="E112" i="19"/>
  <c r="D112" i="19"/>
  <c r="C112" i="19"/>
  <c r="B112" i="19"/>
  <c r="K111" i="19"/>
  <c r="J111" i="19"/>
  <c r="I111" i="19"/>
  <c r="H111" i="19"/>
  <c r="G111" i="19"/>
  <c r="F111" i="19"/>
  <c r="E111" i="19"/>
  <c r="D111" i="19"/>
  <c r="C111" i="19"/>
  <c r="B111" i="19"/>
  <c r="K110" i="19"/>
  <c r="J110" i="19"/>
  <c r="I110" i="19"/>
  <c r="H110" i="19"/>
  <c r="G110" i="19"/>
  <c r="F110" i="19"/>
  <c r="E110" i="19"/>
  <c r="D110" i="19"/>
  <c r="C110" i="19"/>
  <c r="B110" i="19"/>
  <c r="K109" i="19"/>
  <c r="J109" i="19"/>
  <c r="I109" i="19"/>
  <c r="H109" i="19"/>
  <c r="G109" i="19"/>
  <c r="F109" i="19"/>
  <c r="E109" i="19"/>
  <c r="D109" i="19"/>
  <c r="C109" i="19"/>
  <c r="B109" i="19"/>
  <c r="K108" i="19"/>
  <c r="J108" i="19"/>
  <c r="I108" i="19"/>
  <c r="H108" i="19"/>
  <c r="G108" i="19"/>
  <c r="F108" i="19"/>
  <c r="E108" i="19"/>
  <c r="D108" i="19"/>
  <c r="C108" i="19"/>
  <c r="B108" i="19"/>
  <c r="K107" i="19"/>
  <c r="J107" i="19"/>
  <c r="I107" i="19"/>
  <c r="H107" i="19"/>
  <c r="G107" i="19"/>
  <c r="F107" i="19"/>
  <c r="E107" i="19"/>
  <c r="D107" i="19"/>
  <c r="C107" i="19"/>
  <c r="B107" i="19"/>
  <c r="K106" i="19"/>
  <c r="J106" i="19"/>
  <c r="I106" i="19"/>
  <c r="H106" i="19"/>
  <c r="G106" i="19"/>
  <c r="F106" i="19"/>
  <c r="E106" i="19"/>
  <c r="D106" i="19"/>
  <c r="C106" i="19"/>
  <c r="B106" i="19"/>
  <c r="K105" i="19"/>
  <c r="J105" i="19"/>
  <c r="I105" i="19"/>
  <c r="H105" i="19"/>
  <c r="G105" i="19"/>
  <c r="F105" i="19"/>
  <c r="E105" i="19"/>
  <c r="D105" i="19"/>
  <c r="C105" i="19"/>
  <c r="B105" i="19"/>
  <c r="K104" i="19"/>
  <c r="J104" i="19"/>
  <c r="I104" i="19"/>
  <c r="H104" i="19"/>
  <c r="G104" i="19"/>
  <c r="F104" i="19"/>
  <c r="E104" i="19"/>
  <c r="D104" i="19"/>
  <c r="C104" i="19"/>
  <c r="B104" i="19"/>
  <c r="K103" i="19"/>
  <c r="J103" i="19"/>
  <c r="I103" i="19"/>
  <c r="H103" i="19"/>
  <c r="G103" i="19"/>
  <c r="F103" i="19"/>
  <c r="E103" i="19"/>
  <c r="D103" i="19"/>
  <c r="C103" i="19"/>
  <c r="B103" i="19"/>
  <c r="K102" i="19"/>
  <c r="J102" i="19"/>
  <c r="I102" i="19"/>
  <c r="H102" i="19"/>
  <c r="G102" i="19"/>
  <c r="F102" i="19"/>
  <c r="E102" i="19"/>
  <c r="D102" i="19"/>
  <c r="C102" i="19"/>
  <c r="B102" i="19"/>
  <c r="K101" i="19"/>
  <c r="J101" i="19"/>
  <c r="I101" i="19"/>
  <c r="H101" i="19"/>
  <c r="G101" i="19"/>
  <c r="F101" i="19"/>
  <c r="E101" i="19"/>
  <c r="D101" i="19"/>
  <c r="C101" i="19"/>
  <c r="B101" i="19"/>
  <c r="K100" i="19"/>
  <c r="J100" i="19"/>
  <c r="I100" i="19"/>
  <c r="H100" i="19"/>
  <c r="G100" i="19"/>
  <c r="F100" i="19"/>
  <c r="E100" i="19"/>
  <c r="D100" i="19"/>
  <c r="C100" i="19"/>
  <c r="B100" i="19"/>
  <c r="K99" i="19"/>
  <c r="J99" i="19"/>
  <c r="I99" i="19"/>
  <c r="H99" i="19"/>
  <c r="G99" i="19"/>
  <c r="F99" i="19"/>
  <c r="E99" i="19"/>
  <c r="D99" i="19"/>
  <c r="C99" i="19"/>
  <c r="B99" i="19"/>
  <c r="K98" i="19"/>
  <c r="J98" i="19"/>
  <c r="I98" i="19"/>
  <c r="H98" i="19"/>
  <c r="G98" i="19"/>
  <c r="F98" i="19"/>
  <c r="E98" i="19"/>
  <c r="D98" i="19"/>
  <c r="C98" i="19"/>
  <c r="B98" i="19"/>
  <c r="K97" i="19"/>
  <c r="J97" i="19"/>
  <c r="I97" i="19"/>
  <c r="H97" i="19"/>
  <c r="G97" i="19"/>
  <c r="F97" i="19"/>
  <c r="E97" i="19"/>
  <c r="D97" i="19"/>
  <c r="C97" i="19"/>
  <c r="B97" i="19"/>
  <c r="K96" i="19"/>
  <c r="J96" i="19"/>
  <c r="I96" i="19"/>
  <c r="H96" i="19"/>
  <c r="G96" i="19"/>
  <c r="F96" i="19"/>
  <c r="E96" i="19"/>
  <c r="D96" i="19"/>
  <c r="C96" i="19"/>
  <c r="B96" i="19"/>
  <c r="K95" i="19"/>
  <c r="J95" i="19"/>
  <c r="I95" i="19"/>
  <c r="H95" i="19"/>
  <c r="G95" i="19"/>
  <c r="F95" i="19"/>
  <c r="E95" i="19"/>
  <c r="D95" i="19"/>
  <c r="C95" i="19"/>
  <c r="B95" i="19"/>
  <c r="K94" i="19"/>
  <c r="J94" i="19"/>
  <c r="I94" i="19"/>
  <c r="H94" i="19"/>
  <c r="G94" i="19"/>
  <c r="F94" i="19"/>
  <c r="E94" i="19"/>
  <c r="D94" i="19"/>
  <c r="C94" i="19"/>
  <c r="B94" i="19"/>
  <c r="K93" i="19"/>
  <c r="J93" i="19"/>
  <c r="I93" i="19"/>
  <c r="H93" i="19"/>
  <c r="G93" i="19"/>
  <c r="F93" i="19"/>
  <c r="E93" i="19"/>
  <c r="D93" i="19"/>
  <c r="C93" i="19"/>
  <c r="B93" i="19"/>
  <c r="K92" i="19"/>
  <c r="J92" i="19"/>
  <c r="I92" i="19"/>
  <c r="H92" i="19"/>
  <c r="G92" i="19"/>
  <c r="F92" i="19"/>
  <c r="E92" i="19"/>
  <c r="D92" i="19"/>
  <c r="C92" i="19"/>
  <c r="B92" i="19"/>
  <c r="K91" i="19"/>
  <c r="J91" i="19"/>
  <c r="I91" i="19"/>
  <c r="H91" i="19"/>
  <c r="G91" i="19"/>
  <c r="F91" i="19"/>
  <c r="E91" i="19"/>
  <c r="D91" i="19"/>
  <c r="C91" i="19"/>
  <c r="B91" i="19"/>
  <c r="K90" i="19"/>
  <c r="J90" i="19"/>
  <c r="I90" i="19"/>
  <c r="H90" i="19"/>
  <c r="G90" i="19"/>
  <c r="F90" i="19"/>
  <c r="E90" i="19"/>
  <c r="D90" i="19"/>
  <c r="C90" i="19"/>
  <c r="B90" i="19"/>
  <c r="K89" i="19"/>
  <c r="J89" i="19"/>
  <c r="I89" i="19"/>
  <c r="H89" i="19"/>
  <c r="G89" i="19"/>
  <c r="F89" i="19"/>
  <c r="E89" i="19"/>
  <c r="D89" i="19"/>
  <c r="C89" i="19"/>
  <c r="B89" i="19"/>
  <c r="K88" i="19"/>
  <c r="J88" i="19"/>
  <c r="I88" i="19"/>
  <c r="H88" i="19"/>
  <c r="G88" i="19"/>
  <c r="F88" i="19"/>
  <c r="E88" i="19"/>
  <c r="D88" i="19"/>
  <c r="C88" i="19"/>
  <c r="B88" i="19"/>
  <c r="K87" i="19"/>
  <c r="J87" i="19"/>
  <c r="I87" i="19"/>
  <c r="H87" i="19"/>
  <c r="G87" i="19"/>
  <c r="F87" i="19"/>
  <c r="E87" i="19"/>
  <c r="D87" i="19"/>
  <c r="C87" i="19"/>
  <c r="B87" i="19"/>
  <c r="K86" i="19"/>
  <c r="J86" i="19"/>
  <c r="I86" i="19"/>
  <c r="H86" i="19"/>
  <c r="G86" i="19"/>
  <c r="F86" i="19"/>
  <c r="E86" i="19"/>
  <c r="D86" i="19"/>
  <c r="C86" i="19"/>
  <c r="B86" i="19"/>
  <c r="K85" i="19"/>
  <c r="J85" i="19"/>
  <c r="I85" i="19"/>
  <c r="H85" i="19"/>
  <c r="G85" i="19"/>
  <c r="F85" i="19"/>
  <c r="E85" i="19"/>
  <c r="D85" i="19"/>
  <c r="C85" i="19"/>
  <c r="B85" i="19"/>
  <c r="K84" i="19"/>
  <c r="J84" i="19"/>
  <c r="I84" i="19"/>
  <c r="H84" i="19"/>
  <c r="G84" i="19"/>
  <c r="F84" i="19"/>
  <c r="E84" i="19"/>
  <c r="D84" i="19"/>
  <c r="C84" i="19"/>
  <c r="B84" i="19"/>
  <c r="K83" i="19"/>
  <c r="J83" i="19"/>
  <c r="I83" i="19"/>
  <c r="H83" i="19"/>
  <c r="G83" i="19"/>
  <c r="F83" i="19"/>
  <c r="E83" i="19"/>
  <c r="D83" i="19"/>
  <c r="C83" i="19"/>
  <c r="B83" i="19"/>
  <c r="K82" i="19"/>
  <c r="J82" i="19"/>
  <c r="I82" i="19"/>
  <c r="H82" i="19"/>
  <c r="G82" i="19"/>
  <c r="F82" i="19"/>
  <c r="E82" i="19"/>
  <c r="D82" i="19"/>
  <c r="C82" i="19"/>
  <c r="B82" i="19"/>
  <c r="K81" i="19"/>
  <c r="J81" i="19"/>
  <c r="I81" i="19"/>
  <c r="H81" i="19"/>
  <c r="G81" i="19"/>
  <c r="F81" i="19"/>
  <c r="E81" i="19"/>
  <c r="D81" i="19"/>
  <c r="C81" i="19"/>
  <c r="B81" i="19"/>
  <c r="K80" i="19"/>
  <c r="J80" i="19"/>
  <c r="I80" i="19"/>
  <c r="H80" i="19"/>
  <c r="G80" i="19"/>
  <c r="F80" i="19"/>
  <c r="E80" i="19"/>
  <c r="D80" i="19"/>
  <c r="C80" i="19"/>
  <c r="B80" i="19"/>
  <c r="K79" i="19"/>
  <c r="J79" i="19"/>
  <c r="I79" i="19"/>
  <c r="H79" i="19"/>
  <c r="G79" i="19"/>
  <c r="F79" i="19"/>
  <c r="E79" i="19"/>
  <c r="D79" i="19"/>
  <c r="C79" i="19"/>
  <c r="B79" i="19"/>
  <c r="K78" i="19"/>
  <c r="J78" i="19"/>
  <c r="I78" i="19"/>
  <c r="H78" i="19"/>
  <c r="G78" i="19"/>
  <c r="F78" i="19"/>
  <c r="E78" i="19"/>
  <c r="D78" i="19"/>
  <c r="C78" i="19"/>
  <c r="B78" i="19"/>
  <c r="K77" i="19"/>
  <c r="J77" i="19"/>
  <c r="I77" i="19"/>
  <c r="H77" i="19"/>
  <c r="G77" i="19"/>
  <c r="F77" i="19"/>
  <c r="E77" i="19"/>
  <c r="D77" i="19"/>
  <c r="C77" i="19"/>
  <c r="B77" i="19"/>
  <c r="K76" i="19"/>
  <c r="J76" i="19"/>
  <c r="I76" i="19"/>
  <c r="H76" i="19"/>
  <c r="G76" i="19"/>
  <c r="F76" i="19"/>
  <c r="E76" i="19"/>
  <c r="D76" i="19"/>
  <c r="C76" i="19"/>
  <c r="B76" i="19"/>
  <c r="K75" i="19"/>
  <c r="J75" i="19"/>
  <c r="I75" i="19"/>
  <c r="H75" i="19"/>
  <c r="G75" i="19"/>
  <c r="F75" i="19"/>
  <c r="E75" i="19"/>
  <c r="D75" i="19"/>
  <c r="C75" i="19"/>
  <c r="B75" i="19"/>
  <c r="K74" i="19"/>
  <c r="J74" i="19"/>
  <c r="I74" i="19"/>
  <c r="H74" i="19"/>
  <c r="G74" i="19"/>
  <c r="F74" i="19"/>
  <c r="E74" i="19"/>
  <c r="D74" i="19"/>
  <c r="C74" i="19"/>
  <c r="B74" i="19"/>
  <c r="K73" i="19"/>
  <c r="J73" i="19"/>
  <c r="I73" i="19"/>
  <c r="H73" i="19"/>
  <c r="G73" i="19"/>
  <c r="F73" i="19"/>
  <c r="E73" i="19"/>
  <c r="D73" i="19"/>
  <c r="C73" i="19"/>
  <c r="B73" i="19"/>
  <c r="K72" i="19"/>
  <c r="J72" i="19"/>
  <c r="I72" i="19"/>
  <c r="H72" i="19"/>
  <c r="G72" i="19"/>
  <c r="F72" i="19"/>
  <c r="E72" i="19"/>
  <c r="D72" i="19"/>
  <c r="C72" i="19"/>
  <c r="B72" i="19"/>
  <c r="K71" i="19"/>
  <c r="J71" i="19"/>
  <c r="I71" i="19"/>
  <c r="H71" i="19"/>
  <c r="G71" i="19"/>
  <c r="F71" i="19"/>
  <c r="E71" i="19"/>
  <c r="D71" i="19"/>
  <c r="C71" i="19"/>
  <c r="B71" i="19"/>
  <c r="K70" i="19"/>
  <c r="J70" i="19"/>
  <c r="I70" i="19"/>
  <c r="H70" i="19"/>
  <c r="G70" i="19"/>
  <c r="F70" i="19"/>
  <c r="E70" i="19"/>
  <c r="D70" i="19"/>
  <c r="C70" i="19"/>
  <c r="B70" i="19"/>
  <c r="K69" i="19"/>
  <c r="J69" i="19"/>
  <c r="I69" i="19"/>
  <c r="H69" i="19"/>
  <c r="G69" i="19"/>
  <c r="F69" i="19"/>
  <c r="E69" i="19"/>
  <c r="D69" i="19"/>
  <c r="C69" i="19"/>
  <c r="B69" i="19"/>
  <c r="K68" i="19"/>
  <c r="J68" i="19"/>
  <c r="I68" i="19"/>
  <c r="H68" i="19"/>
  <c r="G68" i="19"/>
  <c r="F68" i="19"/>
  <c r="E68" i="19"/>
  <c r="D68" i="19"/>
  <c r="C68" i="19"/>
  <c r="B68" i="19"/>
  <c r="K67" i="19"/>
  <c r="J67" i="19"/>
  <c r="I67" i="19"/>
  <c r="H67" i="19"/>
  <c r="G67" i="19"/>
  <c r="F67" i="19"/>
  <c r="E67" i="19"/>
  <c r="D67" i="19"/>
  <c r="C67" i="19"/>
  <c r="B67" i="19"/>
  <c r="K66" i="19"/>
  <c r="J66" i="19"/>
  <c r="I66" i="19"/>
  <c r="H66" i="19"/>
  <c r="G66" i="19"/>
  <c r="F66" i="19"/>
  <c r="E66" i="19"/>
  <c r="D66" i="19"/>
  <c r="C66" i="19"/>
  <c r="B66" i="19"/>
  <c r="K65" i="19"/>
  <c r="J65" i="19"/>
  <c r="I65" i="19"/>
  <c r="H65" i="19"/>
  <c r="G65" i="19"/>
  <c r="F65" i="19"/>
  <c r="E65" i="19"/>
  <c r="D65" i="19"/>
  <c r="C65" i="19"/>
  <c r="B65" i="19"/>
  <c r="K64" i="19"/>
  <c r="J64" i="19"/>
  <c r="I64" i="19"/>
  <c r="H64" i="19"/>
  <c r="G64" i="19"/>
  <c r="F64" i="19"/>
  <c r="E64" i="19"/>
  <c r="D64" i="19"/>
  <c r="C64" i="19"/>
  <c r="B64" i="19"/>
  <c r="K63" i="19"/>
  <c r="J63" i="19"/>
  <c r="I63" i="19"/>
  <c r="H63" i="19"/>
  <c r="G63" i="19"/>
  <c r="F63" i="19"/>
  <c r="E63" i="19"/>
  <c r="D63" i="19"/>
  <c r="C63" i="19"/>
  <c r="B63" i="19"/>
  <c r="K62" i="19"/>
  <c r="J62" i="19"/>
  <c r="I62" i="19"/>
  <c r="H62" i="19"/>
  <c r="G62" i="19"/>
  <c r="F62" i="19"/>
  <c r="E62" i="19"/>
  <c r="D62" i="19"/>
  <c r="C62" i="19"/>
  <c r="B62" i="19"/>
  <c r="K61" i="19"/>
  <c r="J61" i="19"/>
  <c r="I61" i="19"/>
  <c r="H61" i="19"/>
  <c r="G61" i="19"/>
  <c r="F61" i="19"/>
  <c r="E61" i="19"/>
  <c r="D61" i="19"/>
  <c r="C61" i="19"/>
  <c r="B61" i="19"/>
  <c r="K60" i="19"/>
  <c r="J60" i="19"/>
  <c r="I60" i="19"/>
  <c r="H60" i="19"/>
  <c r="G60" i="19"/>
  <c r="F60" i="19"/>
  <c r="E60" i="19"/>
  <c r="D60" i="19"/>
  <c r="C60" i="19"/>
  <c r="B60" i="19"/>
  <c r="K59" i="19"/>
  <c r="J59" i="19"/>
  <c r="I59" i="19"/>
  <c r="H59" i="19"/>
  <c r="G59" i="19"/>
  <c r="F59" i="19"/>
  <c r="E59" i="19"/>
  <c r="D59" i="19"/>
  <c r="C59" i="19"/>
  <c r="B59" i="19"/>
  <c r="K58" i="19"/>
  <c r="J58" i="19"/>
  <c r="I58" i="19"/>
  <c r="H58" i="19"/>
  <c r="G58" i="19"/>
  <c r="F58" i="19"/>
  <c r="E58" i="19"/>
  <c r="D58" i="19"/>
  <c r="C58" i="19"/>
  <c r="B58" i="19"/>
  <c r="K57" i="19"/>
  <c r="J57" i="19"/>
  <c r="I57" i="19"/>
  <c r="H57" i="19"/>
  <c r="G57" i="19"/>
  <c r="F57" i="19"/>
  <c r="E57" i="19"/>
  <c r="D57" i="19"/>
  <c r="C57" i="19"/>
  <c r="B57" i="19"/>
  <c r="K56" i="19"/>
  <c r="J56" i="19"/>
  <c r="I56" i="19"/>
  <c r="H56" i="19"/>
  <c r="G56" i="19"/>
  <c r="F56" i="19"/>
  <c r="E56" i="19"/>
  <c r="D56" i="19"/>
  <c r="C56" i="19"/>
  <c r="B56" i="19"/>
  <c r="K55" i="19"/>
  <c r="J55" i="19"/>
  <c r="I55" i="19"/>
  <c r="H55" i="19"/>
  <c r="G55" i="19"/>
  <c r="F55" i="19"/>
  <c r="E55" i="19"/>
  <c r="D55" i="19"/>
  <c r="C55" i="19"/>
  <c r="B55" i="19"/>
  <c r="K54" i="19"/>
  <c r="J54" i="19"/>
  <c r="I54" i="19"/>
  <c r="H54" i="19"/>
  <c r="G54" i="19"/>
  <c r="F54" i="19"/>
  <c r="E54" i="19"/>
  <c r="D54" i="19"/>
  <c r="C54" i="19"/>
  <c r="B54" i="19"/>
  <c r="K53" i="19"/>
  <c r="J53" i="19"/>
  <c r="I53" i="19"/>
  <c r="H53" i="19"/>
  <c r="G53" i="19"/>
  <c r="F53" i="19"/>
  <c r="E53" i="19"/>
  <c r="D53" i="19"/>
  <c r="C53" i="19"/>
  <c r="B53" i="19"/>
  <c r="K52" i="19"/>
  <c r="J52" i="19"/>
  <c r="I52" i="19"/>
  <c r="H52" i="19"/>
  <c r="G52" i="19"/>
  <c r="F52" i="19"/>
  <c r="E52" i="19"/>
  <c r="D52" i="19"/>
  <c r="C52" i="19"/>
  <c r="B52" i="19"/>
  <c r="K51" i="19"/>
  <c r="J51" i="19"/>
  <c r="I51" i="19"/>
  <c r="H51" i="19"/>
  <c r="G51" i="19"/>
  <c r="F51" i="19"/>
  <c r="E51" i="19"/>
  <c r="D51" i="19"/>
  <c r="C51" i="19"/>
  <c r="B51" i="19"/>
  <c r="K50" i="19"/>
  <c r="J50" i="19"/>
  <c r="I50" i="19"/>
  <c r="H50" i="19"/>
  <c r="G50" i="19"/>
  <c r="F50" i="19"/>
  <c r="E50" i="19"/>
  <c r="D50" i="19"/>
  <c r="C50" i="19"/>
  <c r="B50" i="19"/>
  <c r="K49" i="19"/>
  <c r="J49" i="19"/>
  <c r="I49" i="19"/>
  <c r="H49" i="19"/>
  <c r="G49" i="19"/>
  <c r="F49" i="19"/>
  <c r="E49" i="19"/>
  <c r="D49" i="19"/>
  <c r="C49" i="19"/>
  <c r="B49" i="19"/>
  <c r="K48" i="19"/>
  <c r="J48" i="19"/>
  <c r="I48" i="19"/>
  <c r="H48" i="19"/>
  <c r="G48" i="19"/>
  <c r="F48" i="19"/>
  <c r="E48" i="19"/>
  <c r="D48" i="19"/>
  <c r="C48" i="19"/>
  <c r="B48" i="19"/>
  <c r="K47" i="19"/>
  <c r="J47" i="19"/>
  <c r="I47" i="19"/>
  <c r="H47" i="19"/>
  <c r="G47" i="19"/>
  <c r="F47" i="19"/>
  <c r="E47" i="19"/>
  <c r="D47" i="19"/>
  <c r="C47" i="19"/>
  <c r="B47" i="19"/>
  <c r="K46" i="19"/>
  <c r="J46" i="19"/>
  <c r="I46" i="19"/>
  <c r="H46" i="19"/>
  <c r="G46" i="19"/>
  <c r="F46" i="19"/>
  <c r="E46" i="19"/>
  <c r="D46" i="19"/>
  <c r="C46" i="19"/>
  <c r="B46" i="19"/>
  <c r="K45" i="19"/>
  <c r="J45" i="19"/>
  <c r="I45" i="19"/>
  <c r="H45" i="19"/>
  <c r="G45" i="19"/>
  <c r="F45" i="19"/>
  <c r="E45" i="19"/>
  <c r="D45" i="19"/>
  <c r="C45" i="19"/>
  <c r="B45" i="19"/>
  <c r="K44" i="19"/>
  <c r="J44" i="19"/>
  <c r="I44" i="19"/>
  <c r="H44" i="19"/>
  <c r="G44" i="19"/>
  <c r="F44" i="19"/>
  <c r="E44" i="19"/>
  <c r="D44" i="19"/>
  <c r="C44" i="19"/>
  <c r="B44" i="19"/>
  <c r="K43" i="19"/>
  <c r="J43" i="19"/>
  <c r="I43" i="19"/>
  <c r="H43" i="19"/>
  <c r="G43" i="19"/>
  <c r="F43" i="19"/>
  <c r="E43" i="19"/>
  <c r="D43" i="19"/>
  <c r="C43" i="19"/>
  <c r="B43" i="19"/>
  <c r="K42" i="19"/>
  <c r="J42" i="19"/>
  <c r="I42" i="19"/>
  <c r="H42" i="19"/>
  <c r="G42" i="19"/>
  <c r="F42" i="19"/>
  <c r="E42" i="19"/>
  <c r="D42" i="19"/>
  <c r="C42" i="19"/>
  <c r="B42" i="19"/>
  <c r="K41" i="19"/>
  <c r="J41" i="19"/>
  <c r="I41" i="19"/>
  <c r="H41" i="19"/>
  <c r="G41" i="19"/>
  <c r="F41" i="19"/>
  <c r="E41" i="19"/>
  <c r="D41" i="19"/>
  <c r="C41" i="19"/>
  <c r="B41" i="19"/>
  <c r="K40" i="19"/>
  <c r="J40" i="19"/>
  <c r="I40" i="19"/>
  <c r="H40" i="19"/>
  <c r="G40" i="19"/>
  <c r="F40" i="19"/>
  <c r="E40" i="19"/>
  <c r="D40" i="19"/>
  <c r="C40" i="19"/>
  <c r="B40" i="19"/>
  <c r="K39" i="19"/>
  <c r="J39" i="19"/>
  <c r="I39" i="19"/>
  <c r="H39" i="19"/>
  <c r="G39" i="19"/>
  <c r="F39" i="19"/>
  <c r="E39" i="19"/>
  <c r="D39" i="19"/>
  <c r="C39" i="19"/>
  <c r="B39" i="19"/>
  <c r="K38" i="19"/>
  <c r="J38" i="19"/>
  <c r="I38" i="19"/>
  <c r="H38" i="19"/>
  <c r="G38" i="19"/>
  <c r="F38" i="19"/>
  <c r="E38" i="19"/>
  <c r="D38" i="19"/>
  <c r="C38" i="19"/>
  <c r="B38" i="19"/>
  <c r="K37" i="19"/>
  <c r="J37" i="19"/>
  <c r="I37" i="19"/>
  <c r="H37" i="19"/>
  <c r="G37" i="19"/>
  <c r="F37" i="19"/>
  <c r="E37" i="19"/>
  <c r="D37" i="19"/>
  <c r="C37" i="19"/>
  <c r="B37" i="19"/>
  <c r="K36" i="19"/>
  <c r="J36" i="19"/>
  <c r="I36" i="19"/>
  <c r="H36" i="19"/>
  <c r="G36" i="19"/>
  <c r="F36" i="19"/>
  <c r="E36" i="19"/>
  <c r="D36" i="19"/>
  <c r="C36" i="19"/>
  <c r="B36" i="19"/>
  <c r="K35" i="19"/>
  <c r="J35" i="19"/>
  <c r="I35" i="19"/>
  <c r="H35" i="19"/>
  <c r="G35" i="19"/>
  <c r="F35" i="19"/>
  <c r="E35" i="19"/>
  <c r="D35" i="19"/>
  <c r="C35" i="19"/>
  <c r="B35" i="19"/>
  <c r="K34" i="19"/>
  <c r="J34" i="19"/>
  <c r="I34" i="19"/>
  <c r="H34" i="19"/>
  <c r="G34" i="19"/>
  <c r="F34" i="19"/>
  <c r="E34" i="19"/>
  <c r="D34" i="19"/>
  <c r="C34" i="19"/>
  <c r="B34" i="19"/>
  <c r="K33" i="19"/>
  <c r="J33" i="19"/>
  <c r="I33" i="19"/>
  <c r="H33" i="19"/>
  <c r="G33" i="19"/>
  <c r="F33" i="19"/>
  <c r="E33" i="19"/>
  <c r="D33" i="19"/>
  <c r="C33" i="19"/>
  <c r="B33" i="19"/>
  <c r="K32" i="19"/>
  <c r="J32" i="19"/>
  <c r="I32" i="19"/>
  <c r="H32" i="19"/>
  <c r="G32" i="19"/>
  <c r="F32" i="19"/>
  <c r="E32" i="19"/>
  <c r="D32" i="19"/>
  <c r="C32" i="19"/>
  <c r="B32" i="19"/>
  <c r="K31" i="19"/>
  <c r="J31" i="19"/>
  <c r="I31" i="19"/>
  <c r="H31" i="19"/>
  <c r="G31" i="19"/>
  <c r="F31" i="19"/>
  <c r="E31" i="19"/>
  <c r="D31" i="19"/>
  <c r="C31" i="19"/>
  <c r="B31" i="19"/>
  <c r="K30" i="19"/>
  <c r="J30" i="19"/>
  <c r="I30" i="19"/>
  <c r="H30" i="19"/>
  <c r="G30" i="19"/>
  <c r="F30" i="19"/>
  <c r="E30" i="19"/>
  <c r="D30" i="19"/>
  <c r="C30" i="19"/>
  <c r="B30" i="19"/>
  <c r="K29" i="19"/>
  <c r="J29" i="19"/>
  <c r="I29" i="19"/>
  <c r="H29" i="19"/>
  <c r="G29" i="19"/>
  <c r="F29" i="19"/>
  <c r="E29" i="19"/>
  <c r="D29" i="19"/>
  <c r="C29" i="19"/>
  <c r="B29" i="19"/>
  <c r="K28" i="19"/>
  <c r="J28" i="19"/>
  <c r="I28" i="19"/>
  <c r="H28" i="19"/>
  <c r="G28" i="19"/>
  <c r="F28" i="19"/>
  <c r="E28" i="19"/>
  <c r="D28" i="19"/>
  <c r="C28" i="19"/>
  <c r="B28" i="19"/>
  <c r="K27" i="19"/>
  <c r="J27" i="19"/>
  <c r="I27" i="19"/>
  <c r="H27" i="19"/>
  <c r="G27" i="19"/>
  <c r="F27" i="19"/>
  <c r="E27" i="19"/>
  <c r="D27" i="19"/>
  <c r="C27" i="19"/>
  <c r="B27" i="19"/>
  <c r="K26" i="19"/>
  <c r="J26" i="19"/>
  <c r="I26" i="19"/>
  <c r="H26" i="19"/>
  <c r="G26" i="19"/>
  <c r="F26" i="19"/>
  <c r="E26" i="19"/>
  <c r="D26" i="19"/>
  <c r="C26" i="19"/>
  <c r="B26" i="19"/>
  <c r="K25" i="19"/>
  <c r="J25" i="19"/>
  <c r="I25" i="19"/>
  <c r="H25" i="19"/>
  <c r="G25" i="19"/>
  <c r="F25" i="19"/>
  <c r="E25" i="19"/>
  <c r="D25" i="19"/>
  <c r="C25" i="19"/>
  <c r="B25" i="19"/>
  <c r="K24" i="19"/>
  <c r="J24" i="19"/>
  <c r="I24" i="19"/>
  <c r="H24" i="19"/>
  <c r="G24" i="19"/>
  <c r="F24" i="19"/>
  <c r="E24" i="19"/>
  <c r="D24" i="19"/>
  <c r="C24" i="19"/>
  <c r="B24" i="19"/>
  <c r="K23" i="19"/>
  <c r="J23" i="19"/>
  <c r="I23" i="19"/>
  <c r="H23" i="19"/>
  <c r="G23" i="19"/>
  <c r="F23" i="19"/>
  <c r="E23" i="19"/>
  <c r="D23" i="19"/>
  <c r="C23" i="19"/>
  <c r="B23" i="19"/>
  <c r="K22" i="19"/>
  <c r="J22" i="19"/>
  <c r="I22" i="19"/>
  <c r="H22" i="19"/>
  <c r="G22" i="19"/>
  <c r="F22" i="19"/>
  <c r="E22" i="19"/>
  <c r="D22" i="19"/>
  <c r="C22" i="19"/>
  <c r="B22" i="19"/>
  <c r="K21" i="19"/>
  <c r="J21" i="19"/>
  <c r="I21" i="19"/>
  <c r="H21" i="19"/>
  <c r="G21" i="19"/>
  <c r="F21" i="19"/>
  <c r="E21" i="19"/>
  <c r="D21" i="19"/>
  <c r="C21" i="19"/>
  <c r="B21" i="19"/>
  <c r="K10" i="19"/>
  <c r="J9" i="19"/>
  <c r="J8" i="19"/>
  <c r="J7" i="19"/>
  <c r="J6" i="19"/>
  <c r="I5" i="19"/>
  <c r="N3" i="19"/>
  <c r="K420" i="18"/>
  <c r="J420" i="18"/>
  <c r="I420" i="18"/>
  <c r="H420" i="18"/>
  <c r="G420" i="18"/>
  <c r="F420" i="18"/>
  <c r="E420" i="18"/>
  <c r="D420" i="18"/>
  <c r="C420" i="18"/>
  <c r="B420" i="18"/>
  <c r="K419" i="18"/>
  <c r="J419" i="18"/>
  <c r="I419" i="18"/>
  <c r="H419" i="18"/>
  <c r="G419" i="18"/>
  <c r="F419" i="18"/>
  <c r="E419" i="18"/>
  <c r="D419" i="18"/>
  <c r="C419" i="18"/>
  <c r="B419" i="18"/>
  <c r="K418" i="18"/>
  <c r="J418" i="18"/>
  <c r="I418" i="18"/>
  <c r="H418" i="18"/>
  <c r="G418" i="18"/>
  <c r="F418" i="18"/>
  <c r="E418" i="18"/>
  <c r="D418" i="18"/>
  <c r="C418" i="18"/>
  <c r="B418" i="18"/>
  <c r="K417" i="18"/>
  <c r="J417" i="18"/>
  <c r="I417" i="18"/>
  <c r="H417" i="18"/>
  <c r="G417" i="18"/>
  <c r="F417" i="18"/>
  <c r="E417" i="18"/>
  <c r="D417" i="18"/>
  <c r="C417" i="18"/>
  <c r="B417" i="18"/>
  <c r="K416" i="18"/>
  <c r="J416" i="18"/>
  <c r="I416" i="18"/>
  <c r="H416" i="18"/>
  <c r="G416" i="18"/>
  <c r="F416" i="18"/>
  <c r="E416" i="18"/>
  <c r="D416" i="18"/>
  <c r="C416" i="18"/>
  <c r="B416" i="18"/>
  <c r="K415" i="18"/>
  <c r="J415" i="18"/>
  <c r="I415" i="18"/>
  <c r="H415" i="18"/>
  <c r="G415" i="18"/>
  <c r="F415" i="18"/>
  <c r="E415" i="18"/>
  <c r="D415" i="18"/>
  <c r="C415" i="18"/>
  <c r="B415" i="18"/>
  <c r="K414" i="18"/>
  <c r="J414" i="18"/>
  <c r="I414" i="18"/>
  <c r="H414" i="18"/>
  <c r="G414" i="18"/>
  <c r="F414" i="18"/>
  <c r="E414" i="18"/>
  <c r="D414" i="18"/>
  <c r="C414" i="18"/>
  <c r="B414" i="18"/>
  <c r="K413" i="18"/>
  <c r="J413" i="18"/>
  <c r="I413" i="18"/>
  <c r="H413" i="18"/>
  <c r="G413" i="18"/>
  <c r="F413" i="18"/>
  <c r="E413" i="18"/>
  <c r="D413" i="18"/>
  <c r="C413" i="18"/>
  <c r="B413" i="18"/>
  <c r="K412" i="18"/>
  <c r="J412" i="18"/>
  <c r="I412" i="18"/>
  <c r="H412" i="18"/>
  <c r="G412" i="18"/>
  <c r="F412" i="18"/>
  <c r="E412" i="18"/>
  <c r="D412" i="18"/>
  <c r="C412" i="18"/>
  <c r="B412" i="18"/>
  <c r="K411" i="18"/>
  <c r="J411" i="18"/>
  <c r="I411" i="18"/>
  <c r="H411" i="18"/>
  <c r="G411" i="18"/>
  <c r="F411" i="18"/>
  <c r="E411" i="18"/>
  <c r="D411" i="18"/>
  <c r="C411" i="18"/>
  <c r="B411" i="18"/>
  <c r="K410" i="18"/>
  <c r="J410" i="18"/>
  <c r="I410" i="18"/>
  <c r="H410" i="18"/>
  <c r="G410" i="18"/>
  <c r="F410" i="18"/>
  <c r="E410" i="18"/>
  <c r="D410" i="18"/>
  <c r="C410" i="18"/>
  <c r="B410" i="18"/>
  <c r="K409" i="18"/>
  <c r="J409" i="18"/>
  <c r="I409" i="18"/>
  <c r="H409" i="18"/>
  <c r="G409" i="18"/>
  <c r="F409" i="18"/>
  <c r="E409" i="18"/>
  <c r="D409" i="18"/>
  <c r="C409" i="18"/>
  <c r="B409" i="18"/>
  <c r="K408" i="18"/>
  <c r="J408" i="18"/>
  <c r="I408" i="18"/>
  <c r="H408" i="18"/>
  <c r="G408" i="18"/>
  <c r="F408" i="18"/>
  <c r="E408" i="18"/>
  <c r="D408" i="18"/>
  <c r="C408" i="18"/>
  <c r="B408" i="18"/>
  <c r="K407" i="18"/>
  <c r="J407" i="18"/>
  <c r="I407" i="18"/>
  <c r="H407" i="18"/>
  <c r="G407" i="18"/>
  <c r="F407" i="18"/>
  <c r="E407" i="18"/>
  <c r="D407" i="18"/>
  <c r="C407" i="18"/>
  <c r="B407" i="18"/>
  <c r="K406" i="18"/>
  <c r="J406" i="18"/>
  <c r="I406" i="18"/>
  <c r="H406" i="18"/>
  <c r="G406" i="18"/>
  <c r="F406" i="18"/>
  <c r="E406" i="18"/>
  <c r="D406" i="18"/>
  <c r="C406" i="18"/>
  <c r="B406" i="18"/>
  <c r="K405" i="18"/>
  <c r="J405" i="18"/>
  <c r="I405" i="18"/>
  <c r="H405" i="18"/>
  <c r="G405" i="18"/>
  <c r="F405" i="18"/>
  <c r="E405" i="18"/>
  <c r="D405" i="18"/>
  <c r="C405" i="18"/>
  <c r="B405" i="18"/>
  <c r="K404" i="18"/>
  <c r="J404" i="18"/>
  <c r="I404" i="18"/>
  <c r="H404" i="18"/>
  <c r="G404" i="18"/>
  <c r="F404" i="18"/>
  <c r="E404" i="18"/>
  <c r="D404" i="18"/>
  <c r="C404" i="18"/>
  <c r="B404" i="18"/>
  <c r="K403" i="18"/>
  <c r="J403" i="18"/>
  <c r="I403" i="18"/>
  <c r="H403" i="18"/>
  <c r="G403" i="18"/>
  <c r="F403" i="18"/>
  <c r="E403" i="18"/>
  <c r="D403" i="18"/>
  <c r="C403" i="18"/>
  <c r="B403" i="18"/>
  <c r="K402" i="18"/>
  <c r="J402" i="18"/>
  <c r="I402" i="18"/>
  <c r="H402" i="18"/>
  <c r="G402" i="18"/>
  <c r="F402" i="18"/>
  <c r="E402" i="18"/>
  <c r="D402" i="18"/>
  <c r="C402" i="18"/>
  <c r="B402" i="18"/>
  <c r="K401" i="18"/>
  <c r="J401" i="18"/>
  <c r="I401" i="18"/>
  <c r="H401" i="18"/>
  <c r="G401" i="18"/>
  <c r="F401" i="18"/>
  <c r="E401" i="18"/>
  <c r="D401" i="18"/>
  <c r="C401" i="18"/>
  <c r="B401" i="18"/>
  <c r="K400" i="18"/>
  <c r="J400" i="18"/>
  <c r="I400" i="18"/>
  <c r="H400" i="18"/>
  <c r="G400" i="18"/>
  <c r="F400" i="18"/>
  <c r="E400" i="18"/>
  <c r="D400" i="18"/>
  <c r="C400" i="18"/>
  <c r="B400" i="18"/>
  <c r="K399" i="18"/>
  <c r="J399" i="18"/>
  <c r="I399" i="18"/>
  <c r="H399" i="18"/>
  <c r="G399" i="18"/>
  <c r="F399" i="18"/>
  <c r="E399" i="18"/>
  <c r="D399" i="18"/>
  <c r="C399" i="18"/>
  <c r="B399" i="18"/>
  <c r="K398" i="18"/>
  <c r="J398" i="18"/>
  <c r="I398" i="18"/>
  <c r="H398" i="18"/>
  <c r="G398" i="18"/>
  <c r="F398" i="18"/>
  <c r="E398" i="18"/>
  <c r="D398" i="18"/>
  <c r="C398" i="18"/>
  <c r="B398" i="18"/>
  <c r="K397" i="18"/>
  <c r="J397" i="18"/>
  <c r="I397" i="18"/>
  <c r="H397" i="18"/>
  <c r="G397" i="18"/>
  <c r="F397" i="18"/>
  <c r="E397" i="18"/>
  <c r="D397" i="18"/>
  <c r="C397" i="18"/>
  <c r="B397" i="18"/>
  <c r="K396" i="18"/>
  <c r="J396" i="18"/>
  <c r="I396" i="18"/>
  <c r="H396" i="18"/>
  <c r="G396" i="18"/>
  <c r="F396" i="18"/>
  <c r="E396" i="18"/>
  <c r="D396" i="18"/>
  <c r="C396" i="18"/>
  <c r="B396" i="18"/>
  <c r="K395" i="18"/>
  <c r="J395" i="18"/>
  <c r="I395" i="18"/>
  <c r="H395" i="18"/>
  <c r="G395" i="18"/>
  <c r="F395" i="18"/>
  <c r="E395" i="18"/>
  <c r="D395" i="18"/>
  <c r="C395" i="18"/>
  <c r="B395" i="18"/>
  <c r="K394" i="18"/>
  <c r="J394" i="18"/>
  <c r="I394" i="18"/>
  <c r="H394" i="18"/>
  <c r="G394" i="18"/>
  <c r="F394" i="18"/>
  <c r="E394" i="18"/>
  <c r="D394" i="18"/>
  <c r="C394" i="18"/>
  <c r="B394" i="18"/>
  <c r="K393" i="18"/>
  <c r="J393" i="18"/>
  <c r="I393" i="18"/>
  <c r="H393" i="18"/>
  <c r="G393" i="18"/>
  <c r="F393" i="18"/>
  <c r="E393" i="18"/>
  <c r="D393" i="18"/>
  <c r="C393" i="18"/>
  <c r="B393" i="18"/>
  <c r="K392" i="18"/>
  <c r="J392" i="18"/>
  <c r="I392" i="18"/>
  <c r="H392" i="18"/>
  <c r="G392" i="18"/>
  <c r="F392" i="18"/>
  <c r="E392" i="18"/>
  <c r="D392" i="18"/>
  <c r="C392" i="18"/>
  <c r="B392" i="18"/>
  <c r="K391" i="18"/>
  <c r="J391" i="18"/>
  <c r="I391" i="18"/>
  <c r="H391" i="18"/>
  <c r="G391" i="18"/>
  <c r="F391" i="18"/>
  <c r="E391" i="18"/>
  <c r="D391" i="18"/>
  <c r="C391" i="18"/>
  <c r="B391" i="18"/>
  <c r="K390" i="18"/>
  <c r="J390" i="18"/>
  <c r="I390" i="18"/>
  <c r="H390" i="18"/>
  <c r="G390" i="18"/>
  <c r="F390" i="18"/>
  <c r="E390" i="18"/>
  <c r="D390" i="18"/>
  <c r="C390" i="18"/>
  <c r="B390" i="18"/>
  <c r="K389" i="18"/>
  <c r="J389" i="18"/>
  <c r="I389" i="18"/>
  <c r="H389" i="18"/>
  <c r="G389" i="18"/>
  <c r="F389" i="18"/>
  <c r="E389" i="18"/>
  <c r="D389" i="18"/>
  <c r="C389" i="18"/>
  <c r="B389" i="18"/>
  <c r="K388" i="18"/>
  <c r="J388" i="18"/>
  <c r="I388" i="18"/>
  <c r="H388" i="18"/>
  <c r="G388" i="18"/>
  <c r="F388" i="18"/>
  <c r="E388" i="18"/>
  <c r="D388" i="18"/>
  <c r="C388" i="18"/>
  <c r="B388" i="18"/>
  <c r="K387" i="18"/>
  <c r="J387" i="18"/>
  <c r="I387" i="18"/>
  <c r="H387" i="18"/>
  <c r="G387" i="18"/>
  <c r="F387" i="18"/>
  <c r="E387" i="18"/>
  <c r="D387" i="18"/>
  <c r="C387" i="18"/>
  <c r="B387" i="18"/>
  <c r="K386" i="18"/>
  <c r="J386" i="18"/>
  <c r="I386" i="18"/>
  <c r="H386" i="18"/>
  <c r="G386" i="18"/>
  <c r="F386" i="18"/>
  <c r="E386" i="18"/>
  <c r="D386" i="18"/>
  <c r="C386" i="18"/>
  <c r="B386" i="18"/>
  <c r="K385" i="18"/>
  <c r="J385" i="18"/>
  <c r="I385" i="18"/>
  <c r="H385" i="18"/>
  <c r="G385" i="18"/>
  <c r="F385" i="18"/>
  <c r="E385" i="18"/>
  <c r="D385" i="18"/>
  <c r="C385" i="18"/>
  <c r="B385" i="18"/>
  <c r="K384" i="18"/>
  <c r="J384" i="18"/>
  <c r="I384" i="18"/>
  <c r="H384" i="18"/>
  <c r="G384" i="18"/>
  <c r="F384" i="18"/>
  <c r="E384" i="18"/>
  <c r="D384" i="18"/>
  <c r="C384" i="18"/>
  <c r="B384" i="18"/>
  <c r="K383" i="18"/>
  <c r="J383" i="18"/>
  <c r="I383" i="18"/>
  <c r="H383" i="18"/>
  <c r="G383" i="18"/>
  <c r="F383" i="18"/>
  <c r="E383" i="18"/>
  <c r="D383" i="18"/>
  <c r="C383" i="18"/>
  <c r="B383" i="18"/>
  <c r="K382" i="18"/>
  <c r="J382" i="18"/>
  <c r="I382" i="18"/>
  <c r="H382" i="18"/>
  <c r="G382" i="18"/>
  <c r="F382" i="18"/>
  <c r="E382" i="18"/>
  <c r="D382" i="18"/>
  <c r="C382" i="18"/>
  <c r="B382" i="18"/>
  <c r="K381" i="18"/>
  <c r="J381" i="18"/>
  <c r="I381" i="18"/>
  <c r="H381" i="18"/>
  <c r="G381" i="18"/>
  <c r="F381" i="18"/>
  <c r="E381" i="18"/>
  <c r="D381" i="18"/>
  <c r="C381" i="18"/>
  <c r="B381" i="18"/>
  <c r="K380" i="18"/>
  <c r="J380" i="18"/>
  <c r="I380" i="18"/>
  <c r="H380" i="18"/>
  <c r="G380" i="18"/>
  <c r="F380" i="18"/>
  <c r="E380" i="18"/>
  <c r="D380" i="18"/>
  <c r="C380" i="18"/>
  <c r="B380" i="18"/>
  <c r="K379" i="18"/>
  <c r="J379" i="18"/>
  <c r="I379" i="18"/>
  <c r="H379" i="18"/>
  <c r="G379" i="18"/>
  <c r="F379" i="18"/>
  <c r="E379" i="18"/>
  <c r="D379" i="18"/>
  <c r="C379" i="18"/>
  <c r="B379" i="18"/>
  <c r="K378" i="18"/>
  <c r="J378" i="18"/>
  <c r="I378" i="18"/>
  <c r="H378" i="18"/>
  <c r="G378" i="18"/>
  <c r="F378" i="18"/>
  <c r="E378" i="18"/>
  <c r="D378" i="18"/>
  <c r="C378" i="18"/>
  <c r="B378" i="18"/>
  <c r="K377" i="18"/>
  <c r="J377" i="18"/>
  <c r="I377" i="18"/>
  <c r="H377" i="18"/>
  <c r="G377" i="18"/>
  <c r="F377" i="18"/>
  <c r="E377" i="18"/>
  <c r="D377" i="18"/>
  <c r="C377" i="18"/>
  <c r="B377" i="18"/>
  <c r="K376" i="18"/>
  <c r="J376" i="18"/>
  <c r="I376" i="18"/>
  <c r="H376" i="18"/>
  <c r="G376" i="18"/>
  <c r="F376" i="18"/>
  <c r="E376" i="18"/>
  <c r="D376" i="18"/>
  <c r="C376" i="18"/>
  <c r="B376" i="18"/>
  <c r="K375" i="18"/>
  <c r="J375" i="18"/>
  <c r="I375" i="18"/>
  <c r="H375" i="18"/>
  <c r="G375" i="18"/>
  <c r="F375" i="18"/>
  <c r="E375" i="18"/>
  <c r="D375" i="18"/>
  <c r="C375" i="18"/>
  <c r="B375" i="18"/>
  <c r="K374" i="18"/>
  <c r="J374" i="18"/>
  <c r="I374" i="18"/>
  <c r="H374" i="18"/>
  <c r="G374" i="18"/>
  <c r="F374" i="18"/>
  <c r="E374" i="18"/>
  <c r="D374" i="18"/>
  <c r="C374" i="18"/>
  <c r="B374" i="18"/>
  <c r="K373" i="18"/>
  <c r="J373" i="18"/>
  <c r="I373" i="18"/>
  <c r="H373" i="18"/>
  <c r="G373" i="18"/>
  <c r="F373" i="18"/>
  <c r="E373" i="18"/>
  <c r="D373" i="18"/>
  <c r="C373" i="18"/>
  <c r="B373" i="18"/>
  <c r="K372" i="18"/>
  <c r="J372" i="18"/>
  <c r="I372" i="18"/>
  <c r="H372" i="18"/>
  <c r="G372" i="18"/>
  <c r="F372" i="18"/>
  <c r="E372" i="18"/>
  <c r="D372" i="18"/>
  <c r="C372" i="18"/>
  <c r="B372" i="18"/>
  <c r="K371" i="18"/>
  <c r="J371" i="18"/>
  <c r="I371" i="18"/>
  <c r="H371" i="18"/>
  <c r="G371" i="18"/>
  <c r="F371" i="18"/>
  <c r="E371" i="18"/>
  <c r="D371" i="18"/>
  <c r="C371" i="18"/>
  <c r="B371" i="18"/>
  <c r="K370" i="18"/>
  <c r="J370" i="18"/>
  <c r="I370" i="18"/>
  <c r="H370" i="18"/>
  <c r="G370" i="18"/>
  <c r="F370" i="18"/>
  <c r="E370" i="18"/>
  <c r="D370" i="18"/>
  <c r="C370" i="18"/>
  <c r="B370" i="18"/>
  <c r="K369" i="18"/>
  <c r="J369" i="18"/>
  <c r="I369" i="18"/>
  <c r="H369" i="18"/>
  <c r="G369" i="18"/>
  <c r="F369" i="18"/>
  <c r="E369" i="18"/>
  <c r="D369" i="18"/>
  <c r="C369" i="18"/>
  <c r="B369" i="18"/>
  <c r="K368" i="18"/>
  <c r="J368" i="18"/>
  <c r="I368" i="18"/>
  <c r="H368" i="18"/>
  <c r="G368" i="18"/>
  <c r="F368" i="18"/>
  <c r="E368" i="18"/>
  <c r="D368" i="18"/>
  <c r="C368" i="18"/>
  <c r="B368" i="18"/>
  <c r="K367" i="18"/>
  <c r="J367" i="18"/>
  <c r="I367" i="18"/>
  <c r="H367" i="18"/>
  <c r="G367" i="18"/>
  <c r="F367" i="18"/>
  <c r="E367" i="18"/>
  <c r="D367" i="18"/>
  <c r="C367" i="18"/>
  <c r="B367" i="18"/>
  <c r="K366" i="18"/>
  <c r="J366" i="18"/>
  <c r="I366" i="18"/>
  <c r="H366" i="18"/>
  <c r="G366" i="18"/>
  <c r="F366" i="18"/>
  <c r="E366" i="18"/>
  <c r="D366" i="18"/>
  <c r="C366" i="18"/>
  <c r="B366" i="18"/>
  <c r="K365" i="18"/>
  <c r="J365" i="18"/>
  <c r="I365" i="18"/>
  <c r="H365" i="18"/>
  <c r="G365" i="18"/>
  <c r="F365" i="18"/>
  <c r="E365" i="18"/>
  <c r="D365" i="18"/>
  <c r="C365" i="18"/>
  <c r="B365" i="18"/>
  <c r="K364" i="18"/>
  <c r="J364" i="18"/>
  <c r="I364" i="18"/>
  <c r="H364" i="18"/>
  <c r="G364" i="18"/>
  <c r="F364" i="18"/>
  <c r="E364" i="18"/>
  <c r="D364" i="18"/>
  <c r="C364" i="18"/>
  <c r="B364" i="18"/>
  <c r="K363" i="18"/>
  <c r="J363" i="18"/>
  <c r="I363" i="18"/>
  <c r="H363" i="18"/>
  <c r="G363" i="18"/>
  <c r="F363" i="18"/>
  <c r="E363" i="18"/>
  <c r="D363" i="18"/>
  <c r="C363" i="18"/>
  <c r="B363" i="18"/>
  <c r="K362" i="18"/>
  <c r="J362" i="18"/>
  <c r="I362" i="18"/>
  <c r="H362" i="18"/>
  <c r="G362" i="18"/>
  <c r="F362" i="18"/>
  <c r="E362" i="18"/>
  <c r="D362" i="18"/>
  <c r="C362" i="18"/>
  <c r="B362" i="18"/>
  <c r="K361" i="18"/>
  <c r="J361" i="18"/>
  <c r="I361" i="18"/>
  <c r="H361" i="18"/>
  <c r="G361" i="18"/>
  <c r="F361" i="18"/>
  <c r="E361" i="18"/>
  <c r="D361" i="18"/>
  <c r="C361" i="18"/>
  <c r="B361" i="18"/>
  <c r="K360" i="18"/>
  <c r="J360" i="18"/>
  <c r="I360" i="18"/>
  <c r="H360" i="18"/>
  <c r="G360" i="18"/>
  <c r="F360" i="18"/>
  <c r="E360" i="18"/>
  <c r="D360" i="18"/>
  <c r="C360" i="18"/>
  <c r="B360" i="18"/>
  <c r="K359" i="18"/>
  <c r="J359" i="18"/>
  <c r="I359" i="18"/>
  <c r="H359" i="18"/>
  <c r="G359" i="18"/>
  <c r="F359" i="18"/>
  <c r="E359" i="18"/>
  <c r="D359" i="18"/>
  <c r="C359" i="18"/>
  <c r="B359" i="18"/>
  <c r="K358" i="18"/>
  <c r="J358" i="18"/>
  <c r="I358" i="18"/>
  <c r="H358" i="18"/>
  <c r="G358" i="18"/>
  <c r="F358" i="18"/>
  <c r="E358" i="18"/>
  <c r="D358" i="18"/>
  <c r="C358" i="18"/>
  <c r="B358" i="18"/>
  <c r="K357" i="18"/>
  <c r="J357" i="18"/>
  <c r="I357" i="18"/>
  <c r="H357" i="18"/>
  <c r="G357" i="18"/>
  <c r="F357" i="18"/>
  <c r="E357" i="18"/>
  <c r="D357" i="18"/>
  <c r="C357" i="18"/>
  <c r="B357" i="18"/>
  <c r="K356" i="18"/>
  <c r="J356" i="18"/>
  <c r="I356" i="18"/>
  <c r="H356" i="18"/>
  <c r="G356" i="18"/>
  <c r="F356" i="18"/>
  <c r="E356" i="18"/>
  <c r="D356" i="18"/>
  <c r="C356" i="18"/>
  <c r="B356" i="18"/>
  <c r="K355" i="18"/>
  <c r="J355" i="18"/>
  <c r="I355" i="18"/>
  <c r="H355" i="18"/>
  <c r="G355" i="18"/>
  <c r="F355" i="18"/>
  <c r="E355" i="18"/>
  <c r="D355" i="18"/>
  <c r="C355" i="18"/>
  <c r="B355" i="18"/>
  <c r="K354" i="18"/>
  <c r="J354" i="18"/>
  <c r="I354" i="18"/>
  <c r="H354" i="18"/>
  <c r="G354" i="18"/>
  <c r="F354" i="18"/>
  <c r="E354" i="18"/>
  <c r="D354" i="18"/>
  <c r="C354" i="18"/>
  <c r="B354" i="18"/>
  <c r="K353" i="18"/>
  <c r="J353" i="18"/>
  <c r="I353" i="18"/>
  <c r="H353" i="18"/>
  <c r="G353" i="18"/>
  <c r="F353" i="18"/>
  <c r="E353" i="18"/>
  <c r="D353" i="18"/>
  <c r="C353" i="18"/>
  <c r="B353" i="18"/>
  <c r="K352" i="18"/>
  <c r="J352" i="18"/>
  <c r="I352" i="18"/>
  <c r="H352" i="18"/>
  <c r="G352" i="18"/>
  <c r="F352" i="18"/>
  <c r="E352" i="18"/>
  <c r="D352" i="18"/>
  <c r="C352" i="18"/>
  <c r="B352" i="18"/>
  <c r="K351" i="18"/>
  <c r="J351" i="18"/>
  <c r="I351" i="18"/>
  <c r="H351" i="18"/>
  <c r="G351" i="18"/>
  <c r="F351" i="18"/>
  <c r="E351" i="18"/>
  <c r="D351" i="18"/>
  <c r="C351" i="18"/>
  <c r="B351" i="18"/>
  <c r="K350" i="18"/>
  <c r="J350" i="18"/>
  <c r="I350" i="18"/>
  <c r="H350" i="18"/>
  <c r="G350" i="18"/>
  <c r="F350" i="18"/>
  <c r="E350" i="18"/>
  <c r="D350" i="18"/>
  <c r="C350" i="18"/>
  <c r="B350" i="18"/>
  <c r="K349" i="18"/>
  <c r="J349" i="18"/>
  <c r="I349" i="18"/>
  <c r="H349" i="18"/>
  <c r="G349" i="18"/>
  <c r="F349" i="18"/>
  <c r="E349" i="18"/>
  <c r="D349" i="18"/>
  <c r="C349" i="18"/>
  <c r="B349" i="18"/>
  <c r="K348" i="18"/>
  <c r="J348" i="18"/>
  <c r="I348" i="18"/>
  <c r="H348" i="18"/>
  <c r="G348" i="18"/>
  <c r="F348" i="18"/>
  <c r="E348" i="18"/>
  <c r="D348" i="18"/>
  <c r="C348" i="18"/>
  <c r="B348" i="18"/>
  <c r="K347" i="18"/>
  <c r="J347" i="18"/>
  <c r="I347" i="18"/>
  <c r="H347" i="18"/>
  <c r="G347" i="18"/>
  <c r="F347" i="18"/>
  <c r="E347" i="18"/>
  <c r="D347" i="18"/>
  <c r="C347" i="18"/>
  <c r="B347" i="18"/>
  <c r="K346" i="18"/>
  <c r="J346" i="18"/>
  <c r="I346" i="18"/>
  <c r="H346" i="18"/>
  <c r="G346" i="18"/>
  <c r="F346" i="18"/>
  <c r="E346" i="18"/>
  <c r="D346" i="18"/>
  <c r="C346" i="18"/>
  <c r="B346" i="18"/>
  <c r="K345" i="18"/>
  <c r="J345" i="18"/>
  <c r="I345" i="18"/>
  <c r="H345" i="18"/>
  <c r="G345" i="18"/>
  <c r="F345" i="18"/>
  <c r="E345" i="18"/>
  <c r="D345" i="18"/>
  <c r="C345" i="18"/>
  <c r="B345" i="18"/>
  <c r="K344" i="18"/>
  <c r="J344" i="18"/>
  <c r="I344" i="18"/>
  <c r="H344" i="18"/>
  <c r="G344" i="18"/>
  <c r="F344" i="18"/>
  <c r="E344" i="18"/>
  <c r="D344" i="18"/>
  <c r="C344" i="18"/>
  <c r="B344" i="18"/>
  <c r="K343" i="18"/>
  <c r="J343" i="18"/>
  <c r="I343" i="18"/>
  <c r="H343" i="18"/>
  <c r="G343" i="18"/>
  <c r="F343" i="18"/>
  <c r="E343" i="18"/>
  <c r="D343" i="18"/>
  <c r="C343" i="18"/>
  <c r="B343" i="18"/>
  <c r="K342" i="18"/>
  <c r="J342" i="18"/>
  <c r="I342" i="18"/>
  <c r="H342" i="18"/>
  <c r="G342" i="18"/>
  <c r="F342" i="18"/>
  <c r="E342" i="18"/>
  <c r="D342" i="18"/>
  <c r="C342" i="18"/>
  <c r="B342" i="18"/>
  <c r="K341" i="18"/>
  <c r="J341" i="18"/>
  <c r="I341" i="18"/>
  <c r="H341" i="18"/>
  <c r="G341" i="18"/>
  <c r="F341" i="18"/>
  <c r="E341" i="18"/>
  <c r="D341" i="18"/>
  <c r="C341" i="18"/>
  <c r="B341" i="18"/>
  <c r="K340" i="18"/>
  <c r="J340" i="18"/>
  <c r="I340" i="18"/>
  <c r="H340" i="18"/>
  <c r="G340" i="18"/>
  <c r="F340" i="18"/>
  <c r="E340" i="18"/>
  <c r="D340" i="18"/>
  <c r="C340" i="18"/>
  <c r="B340" i="18"/>
  <c r="K339" i="18"/>
  <c r="J339" i="18"/>
  <c r="I339" i="18"/>
  <c r="H339" i="18"/>
  <c r="G339" i="18"/>
  <c r="F339" i="18"/>
  <c r="E339" i="18"/>
  <c r="D339" i="18"/>
  <c r="C339" i="18"/>
  <c r="B339" i="18"/>
  <c r="K338" i="18"/>
  <c r="J338" i="18"/>
  <c r="I338" i="18"/>
  <c r="H338" i="18"/>
  <c r="G338" i="18"/>
  <c r="F338" i="18"/>
  <c r="E338" i="18"/>
  <c r="D338" i="18"/>
  <c r="C338" i="18"/>
  <c r="B338" i="18"/>
  <c r="K337" i="18"/>
  <c r="J337" i="18"/>
  <c r="I337" i="18"/>
  <c r="H337" i="18"/>
  <c r="G337" i="18"/>
  <c r="F337" i="18"/>
  <c r="E337" i="18"/>
  <c r="D337" i="18"/>
  <c r="C337" i="18"/>
  <c r="B337" i="18"/>
  <c r="K336" i="18"/>
  <c r="J336" i="18"/>
  <c r="I336" i="18"/>
  <c r="H336" i="18"/>
  <c r="G336" i="18"/>
  <c r="F336" i="18"/>
  <c r="E336" i="18"/>
  <c r="D336" i="18"/>
  <c r="C336" i="18"/>
  <c r="B336" i="18"/>
  <c r="K335" i="18"/>
  <c r="J335" i="18"/>
  <c r="I335" i="18"/>
  <c r="H335" i="18"/>
  <c r="G335" i="18"/>
  <c r="F335" i="18"/>
  <c r="E335" i="18"/>
  <c r="D335" i="18"/>
  <c r="C335" i="18"/>
  <c r="B335" i="18"/>
  <c r="K334" i="18"/>
  <c r="J334" i="18"/>
  <c r="I334" i="18"/>
  <c r="H334" i="18"/>
  <c r="G334" i="18"/>
  <c r="F334" i="18"/>
  <c r="E334" i="18"/>
  <c r="D334" i="18"/>
  <c r="C334" i="18"/>
  <c r="B334" i="18"/>
  <c r="K333" i="18"/>
  <c r="J333" i="18"/>
  <c r="I333" i="18"/>
  <c r="H333" i="18"/>
  <c r="G333" i="18"/>
  <c r="F333" i="18"/>
  <c r="E333" i="18"/>
  <c r="D333" i="18"/>
  <c r="C333" i="18"/>
  <c r="B333" i="18"/>
  <c r="K332" i="18"/>
  <c r="J332" i="18"/>
  <c r="I332" i="18"/>
  <c r="H332" i="18"/>
  <c r="G332" i="18"/>
  <c r="F332" i="18"/>
  <c r="E332" i="18"/>
  <c r="D332" i="18"/>
  <c r="C332" i="18"/>
  <c r="B332" i="18"/>
  <c r="K331" i="18"/>
  <c r="J331" i="18"/>
  <c r="I331" i="18"/>
  <c r="H331" i="18"/>
  <c r="G331" i="18"/>
  <c r="F331" i="18"/>
  <c r="E331" i="18"/>
  <c r="D331" i="18"/>
  <c r="C331" i="18"/>
  <c r="B331" i="18"/>
  <c r="K330" i="18"/>
  <c r="J330" i="18"/>
  <c r="I330" i="18"/>
  <c r="H330" i="18"/>
  <c r="G330" i="18"/>
  <c r="F330" i="18"/>
  <c r="E330" i="18"/>
  <c r="D330" i="18"/>
  <c r="C330" i="18"/>
  <c r="B330" i="18"/>
  <c r="K329" i="18"/>
  <c r="J329" i="18"/>
  <c r="I329" i="18"/>
  <c r="H329" i="18"/>
  <c r="G329" i="18"/>
  <c r="F329" i="18"/>
  <c r="E329" i="18"/>
  <c r="D329" i="18"/>
  <c r="C329" i="18"/>
  <c r="B329" i="18"/>
  <c r="K328" i="18"/>
  <c r="J328" i="18"/>
  <c r="I328" i="18"/>
  <c r="H328" i="18"/>
  <c r="G328" i="18"/>
  <c r="F328" i="18"/>
  <c r="E328" i="18"/>
  <c r="D328" i="18"/>
  <c r="C328" i="18"/>
  <c r="B328" i="18"/>
  <c r="K327" i="18"/>
  <c r="J327" i="18"/>
  <c r="I327" i="18"/>
  <c r="H327" i="18"/>
  <c r="G327" i="18"/>
  <c r="F327" i="18"/>
  <c r="E327" i="18"/>
  <c r="D327" i="18"/>
  <c r="C327" i="18"/>
  <c r="B327" i="18"/>
  <c r="K326" i="18"/>
  <c r="J326" i="18"/>
  <c r="I326" i="18"/>
  <c r="H326" i="18"/>
  <c r="G326" i="18"/>
  <c r="F326" i="18"/>
  <c r="E326" i="18"/>
  <c r="D326" i="18"/>
  <c r="C326" i="18"/>
  <c r="B326" i="18"/>
  <c r="K325" i="18"/>
  <c r="J325" i="18"/>
  <c r="I325" i="18"/>
  <c r="H325" i="18"/>
  <c r="G325" i="18"/>
  <c r="F325" i="18"/>
  <c r="E325" i="18"/>
  <c r="D325" i="18"/>
  <c r="C325" i="18"/>
  <c r="B325" i="18"/>
  <c r="K324" i="18"/>
  <c r="J324" i="18"/>
  <c r="I324" i="18"/>
  <c r="H324" i="18"/>
  <c r="G324" i="18"/>
  <c r="F324" i="18"/>
  <c r="E324" i="18"/>
  <c r="D324" i="18"/>
  <c r="C324" i="18"/>
  <c r="B324" i="18"/>
  <c r="K323" i="18"/>
  <c r="J323" i="18"/>
  <c r="I323" i="18"/>
  <c r="H323" i="18"/>
  <c r="G323" i="18"/>
  <c r="F323" i="18"/>
  <c r="E323" i="18"/>
  <c r="D323" i="18"/>
  <c r="C323" i="18"/>
  <c r="B323" i="18"/>
  <c r="K322" i="18"/>
  <c r="J322" i="18"/>
  <c r="I322" i="18"/>
  <c r="H322" i="18"/>
  <c r="G322" i="18"/>
  <c r="F322" i="18"/>
  <c r="E322" i="18"/>
  <c r="D322" i="18"/>
  <c r="C322" i="18"/>
  <c r="B322" i="18"/>
  <c r="K321" i="18"/>
  <c r="J321" i="18"/>
  <c r="I321" i="18"/>
  <c r="H321" i="18"/>
  <c r="G321" i="18"/>
  <c r="F321" i="18"/>
  <c r="E321" i="18"/>
  <c r="D321" i="18"/>
  <c r="C321" i="18"/>
  <c r="B321" i="18"/>
  <c r="K320" i="18"/>
  <c r="J320" i="18"/>
  <c r="I320" i="18"/>
  <c r="H320" i="18"/>
  <c r="G320" i="18"/>
  <c r="F320" i="18"/>
  <c r="E320" i="18"/>
  <c r="D320" i="18"/>
  <c r="C320" i="18"/>
  <c r="B320" i="18"/>
  <c r="K319" i="18"/>
  <c r="J319" i="18"/>
  <c r="I319" i="18"/>
  <c r="H319" i="18"/>
  <c r="G319" i="18"/>
  <c r="F319" i="18"/>
  <c r="E319" i="18"/>
  <c r="D319" i="18"/>
  <c r="C319" i="18"/>
  <c r="B319" i="18"/>
  <c r="K318" i="18"/>
  <c r="J318" i="18"/>
  <c r="I318" i="18"/>
  <c r="H318" i="18"/>
  <c r="G318" i="18"/>
  <c r="F318" i="18"/>
  <c r="E318" i="18"/>
  <c r="D318" i="18"/>
  <c r="C318" i="18"/>
  <c r="B318" i="18"/>
  <c r="K317" i="18"/>
  <c r="J317" i="18"/>
  <c r="I317" i="18"/>
  <c r="H317" i="18"/>
  <c r="G317" i="18"/>
  <c r="F317" i="18"/>
  <c r="E317" i="18"/>
  <c r="D317" i="18"/>
  <c r="C317" i="18"/>
  <c r="B317" i="18"/>
  <c r="K316" i="18"/>
  <c r="J316" i="18"/>
  <c r="I316" i="18"/>
  <c r="H316" i="18"/>
  <c r="G316" i="18"/>
  <c r="F316" i="18"/>
  <c r="E316" i="18"/>
  <c r="D316" i="18"/>
  <c r="C316" i="18"/>
  <c r="B316" i="18"/>
  <c r="K315" i="18"/>
  <c r="J315" i="18"/>
  <c r="I315" i="18"/>
  <c r="H315" i="18"/>
  <c r="G315" i="18"/>
  <c r="F315" i="18"/>
  <c r="E315" i="18"/>
  <c r="D315" i="18"/>
  <c r="C315" i="18"/>
  <c r="B315" i="18"/>
  <c r="K314" i="18"/>
  <c r="J314" i="18"/>
  <c r="I314" i="18"/>
  <c r="H314" i="18"/>
  <c r="G314" i="18"/>
  <c r="F314" i="18"/>
  <c r="E314" i="18"/>
  <c r="D314" i="18"/>
  <c r="C314" i="18"/>
  <c r="B314" i="18"/>
  <c r="K313" i="18"/>
  <c r="J313" i="18"/>
  <c r="I313" i="18"/>
  <c r="H313" i="18"/>
  <c r="G313" i="18"/>
  <c r="F313" i="18"/>
  <c r="E313" i="18"/>
  <c r="D313" i="18"/>
  <c r="C313" i="18"/>
  <c r="B313" i="18"/>
  <c r="K312" i="18"/>
  <c r="J312" i="18"/>
  <c r="I312" i="18"/>
  <c r="H312" i="18"/>
  <c r="G312" i="18"/>
  <c r="F312" i="18"/>
  <c r="E312" i="18"/>
  <c r="D312" i="18"/>
  <c r="C312" i="18"/>
  <c r="B312" i="18"/>
  <c r="K311" i="18"/>
  <c r="J311" i="18"/>
  <c r="I311" i="18"/>
  <c r="H311" i="18"/>
  <c r="G311" i="18"/>
  <c r="F311" i="18"/>
  <c r="E311" i="18"/>
  <c r="D311" i="18"/>
  <c r="C311" i="18"/>
  <c r="B311" i="18"/>
  <c r="K310" i="18"/>
  <c r="J310" i="18"/>
  <c r="I310" i="18"/>
  <c r="H310" i="18"/>
  <c r="G310" i="18"/>
  <c r="F310" i="18"/>
  <c r="E310" i="18"/>
  <c r="D310" i="18"/>
  <c r="C310" i="18"/>
  <c r="B310" i="18"/>
  <c r="K309" i="18"/>
  <c r="J309" i="18"/>
  <c r="I309" i="18"/>
  <c r="H309" i="18"/>
  <c r="G309" i="18"/>
  <c r="F309" i="18"/>
  <c r="E309" i="18"/>
  <c r="D309" i="18"/>
  <c r="C309" i="18"/>
  <c r="B309" i="18"/>
  <c r="K308" i="18"/>
  <c r="J308" i="18"/>
  <c r="I308" i="18"/>
  <c r="H308" i="18"/>
  <c r="G308" i="18"/>
  <c r="F308" i="18"/>
  <c r="E308" i="18"/>
  <c r="D308" i="18"/>
  <c r="C308" i="18"/>
  <c r="B308" i="18"/>
  <c r="K307" i="18"/>
  <c r="J307" i="18"/>
  <c r="I307" i="18"/>
  <c r="H307" i="18"/>
  <c r="G307" i="18"/>
  <c r="F307" i="18"/>
  <c r="E307" i="18"/>
  <c r="D307" i="18"/>
  <c r="C307" i="18"/>
  <c r="B307" i="18"/>
  <c r="K306" i="18"/>
  <c r="J306" i="18"/>
  <c r="I306" i="18"/>
  <c r="H306" i="18"/>
  <c r="G306" i="18"/>
  <c r="F306" i="18"/>
  <c r="E306" i="18"/>
  <c r="D306" i="18"/>
  <c r="C306" i="18"/>
  <c r="B306" i="18"/>
  <c r="K305" i="18"/>
  <c r="J305" i="18"/>
  <c r="I305" i="18"/>
  <c r="H305" i="18"/>
  <c r="G305" i="18"/>
  <c r="F305" i="18"/>
  <c r="E305" i="18"/>
  <c r="D305" i="18"/>
  <c r="C305" i="18"/>
  <c r="B305" i="18"/>
  <c r="K304" i="18"/>
  <c r="J304" i="18"/>
  <c r="I304" i="18"/>
  <c r="H304" i="18"/>
  <c r="G304" i="18"/>
  <c r="F304" i="18"/>
  <c r="E304" i="18"/>
  <c r="D304" i="18"/>
  <c r="C304" i="18"/>
  <c r="B304" i="18"/>
  <c r="K303" i="18"/>
  <c r="J303" i="18"/>
  <c r="I303" i="18"/>
  <c r="H303" i="18"/>
  <c r="G303" i="18"/>
  <c r="F303" i="18"/>
  <c r="E303" i="18"/>
  <c r="D303" i="18"/>
  <c r="C303" i="18"/>
  <c r="B303" i="18"/>
  <c r="K302" i="18"/>
  <c r="J302" i="18"/>
  <c r="I302" i="18"/>
  <c r="H302" i="18"/>
  <c r="G302" i="18"/>
  <c r="F302" i="18"/>
  <c r="E302" i="18"/>
  <c r="D302" i="18"/>
  <c r="C302" i="18"/>
  <c r="B302" i="18"/>
  <c r="K301" i="18"/>
  <c r="J301" i="18"/>
  <c r="I301" i="18"/>
  <c r="H301" i="18"/>
  <c r="G301" i="18"/>
  <c r="F301" i="18"/>
  <c r="E301" i="18"/>
  <c r="D301" i="18"/>
  <c r="C301" i="18"/>
  <c r="B301" i="18"/>
  <c r="K300" i="18"/>
  <c r="J300" i="18"/>
  <c r="I300" i="18"/>
  <c r="H300" i="18"/>
  <c r="G300" i="18"/>
  <c r="F300" i="18"/>
  <c r="E300" i="18"/>
  <c r="D300" i="18"/>
  <c r="C300" i="18"/>
  <c r="B300" i="18"/>
  <c r="K299" i="18"/>
  <c r="J299" i="18"/>
  <c r="I299" i="18"/>
  <c r="H299" i="18"/>
  <c r="G299" i="18"/>
  <c r="F299" i="18"/>
  <c r="E299" i="18"/>
  <c r="D299" i="18"/>
  <c r="C299" i="18"/>
  <c r="B299" i="18"/>
  <c r="K298" i="18"/>
  <c r="J298" i="18"/>
  <c r="I298" i="18"/>
  <c r="H298" i="18"/>
  <c r="G298" i="18"/>
  <c r="F298" i="18"/>
  <c r="E298" i="18"/>
  <c r="D298" i="18"/>
  <c r="C298" i="18"/>
  <c r="B298" i="18"/>
  <c r="K297" i="18"/>
  <c r="J297" i="18"/>
  <c r="I297" i="18"/>
  <c r="H297" i="18"/>
  <c r="G297" i="18"/>
  <c r="F297" i="18"/>
  <c r="E297" i="18"/>
  <c r="D297" i="18"/>
  <c r="C297" i="18"/>
  <c r="B297" i="18"/>
  <c r="K296" i="18"/>
  <c r="J296" i="18"/>
  <c r="I296" i="18"/>
  <c r="H296" i="18"/>
  <c r="G296" i="18"/>
  <c r="F296" i="18"/>
  <c r="E296" i="18"/>
  <c r="D296" i="18"/>
  <c r="C296" i="18"/>
  <c r="B296" i="18"/>
  <c r="K295" i="18"/>
  <c r="J295" i="18"/>
  <c r="I295" i="18"/>
  <c r="H295" i="18"/>
  <c r="G295" i="18"/>
  <c r="F295" i="18"/>
  <c r="E295" i="18"/>
  <c r="D295" i="18"/>
  <c r="C295" i="18"/>
  <c r="B295" i="18"/>
  <c r="K294" i="18"/>
  <c r="J294" i="18"/>
  <c r="I294" i="18"/>
  <c r="H294" i="18"/>
  <c r="G294" i="18"/>
  <c r="F294" i="18"/>
  <c r="E294" i="18"/>
  <c r="D294" i="18"/>
  <c r="C294" i="18"/>
  <c r="B294" i="18"/>
  <c r="K293" i="18"/>
  <c r="J293" i="18"/>
  <c r="I293" i="18"/>
  <c r="H293" i="18"/>
  <c r="G293" i="18"/>
  <c r="F293" i="18"/>
  <c r="E293" i="18"/>
  <c r="D293" i="18"/>
  <c r="C293" i="18"/>
  <c r="B293" i="18"/>
  <c r="K292" i="18"/>
  <c r="J292" i="18"/>
  <c r="I292" i="18"/>
  <c r="H292" i="18"/>
  <c r="G292" i="18"/>
  <c r="F292" i="18"/>
  <c r="E292" i="18"/>
  <c r="D292" i="18"/>
  <c r="C292" i="18"/>
  <c r="B292" i="18"/>
  <c r="K291" i="18"/>
  <c r="J291" i="18"/>
  <c r="I291" i="18"/>
  <c r="H291" i="18"/>
  <c r="G291" i="18"/>
  <c r="F291" i="18"/>
  <c r="E291" i="18"/>
  <c r="D291" i="18"/>
  <c r="C291" i="18"/>
  <c r="B291" i="18"/>
  <c r="K290" i="18"/>
  <c r="J290" i="18"/>
  <c r="I290" i="18"/>
  <c r="H290" i="18"/>
  <c r="G290" i="18"/>
  <c r="F290" i="18"/>
  <c r="E290" i="18"/>
  <c r="D290" i="18"/>
  <c r="C290" i="18"/>
  <c r="B290" i="18"/>
  <c r="K289" i="18"/>
  <c r="J289" i="18"/>
  <c r="I289" i="18"/>
  <c r="H289" i="18"/>
  <c r="G289" i="18"/>
  <c r="F289" i="18"/>
  <c r="E289" i="18"/>
  <c r="D289" i="18"/>
  <c r="C289" i="18"/>
  <c r="B289" i="18"/>
  <c r="K288" i="18"/>
  <c r="J288" i="18"/>
  <c r="I288" i="18"/>
  <c r="H288" i="18"/>
  <c r="G288" i="18"/>
  <c r="F288" i="18"/>
  <c r="E288" i="18"/>
  <c r="D288" i="18"/>
  <c r="C288" i="18"/>
  <c r="B288" i="18"/>
  <c r="K287" i="18"/>
  <c r="J287" i="18"/>
  <c r="I287" i="18"/>
  <c r="H287" i="18"/>
  <c r="G287" i="18"/>
  <c r="F287" i="18"/>
  <c r="E287" i="18"/>
  <c r="D287" i="18"/>
  <c r="C287" i="18"/>
  <c r="B287" i="18"/>
  <c r="K286" i="18"/>
  <c r="J286" i="18"/>
  <c r="I286" i="18"/>
  <c r="H286" i="18"/>
  <c r="G286" i="18"/>
  <c r="F286" i="18"/>
  <c r="E286" i="18"/>
  <c r="D286" i="18"/>
  <c r="C286" i="18"/>
  <c r="B286" i="18"/>
  <c r="K285" i="18"/>
  <c r="J285" i="18"/>
  <c r="I285" i="18"/>
  <c r="H285" i="18"/>
  <c r="G285" i="18"/>
  <c r="F285" i="18"/>
  <c r="E285" i="18"/>
  <c r="D285" i="18"/>
  <c r="C285" i="18"/>
  <c r="B285" i="18"/>
  <c r="K284" i="18"/>
  <c r="J284" i="18"/>
  <c r="I284" i="18"/>
  <c r="H284" i="18"/>
  <c r="G284" i="18"/>
  <c r="F284" i="18"/>
  <c r="E284" i="18"/>
  <c r="D284" i="18"/>
  <c r="C284" i="18"/>
  <c r="B284" i="18"/>
  <c r="K283" i="18"/>
  <c r="J283" i="18"/>
  <c r="I283" i="18"/>
  <c r="H283" i="18"/>
  <c r="G283" i="18"/>
  <c r="F283" i="18"/>
  <c r="E283" i="18"/>
  <c r="D283" i="18"/>
  <c r="C283" i="18"/>
  <c r="B283" i="18"/>
  <c r="K282" i="18"/>
  <c r="J282" i="18"/>
  <c r="I282" i="18"/>
  <c r="H282" i="18"/>
  <c r="G282" i="18"/>
  <c r="F282" i="18"/>
  <c r="E282" i="18"/>
  <c r="D282" i="18"/>
  <c r="C282" i="18"/>
  <c r="B282" i="18"/>
  <c r="K281" i="18"/>
  <c r="J281" i="18"/>
  <c r="I281" i="18"/>
  <c r="H281" i="18"/>
  <c r="G281" i="18"/>
  <c r="F281" i="18"/>
  <c r="E281" i="18"/>
  <c r="D281" i="18"/>
  <c r="C281" i="18"/>
  <c r="B281" i="18"/>
  <c r="K280" i="18"/>
  <c r="J280" i="18"/>
  <c r="I280" i="18"/>
  <c r="H280" i="18"/>
  <c r="G280" i="18"/>
  <c r="F280" i="18"/>
  <c r="E280" i="18"/>
  <c r="D280" i="18"/>
  <c r="C280" i="18"/>
  <c r="B280" i="18"/>
  <c r="K279" i="18"/>
  <c r="J279" i="18"/>
  <c r="I279" i="18"/>
  <c r="H279" i="18"/>
  <c r="G279" i="18"/>
  <c r="F279" i="18"/>
  <c r="E279" i="18"/>
  <c r="D279" i="18"/>
  <c r="C279" i="18"/>
  <c r="B279" i="18"/>
  <c r="K278" i="18"/>
  <c r="J278" i="18"/>
  <c r="I278" i="18"/>
  <c r="H278" i="18"/>
  <c r="G278" i="18"/>
  <c r="F278" i="18"/>
  <c r="E278" i="18"/>
  <c r="D278" i="18"/>
  <c r="C278" i="18"/>
  <c r="B278" i="18"/>
  <c r="K277" i="18"/>
  <c r="J277" i="18"/>
  <c r="I277" i="18"/>
  <c r="H277" i="18"/>
  <c r="G277" i="18"/>
  <c r="F277" i="18"/>
  <c r="E277" i="18"/>
  <c r="D277" i="18"/>
  <c r="C277" i="18"/>
  <c r="B277" i="18"/>
  <c r="K276" i="18"/>
  <c r="J276" i="18"/>
  <c r="I276" i="18"/>
  <c r="H276" i="18"/>
  <c r="G276" i="18"/>
  <c r="F276" i="18"/>
  <c r="E276" i="18"/>
  <c r="D276" i="18"/>
  <c r="C276" i="18"/>
  <c r="B276" i="18"/>
  <c r="K275" i="18"/>
  <c r="J275" i="18"/>
  <c r="I275" i="18"/>
  <c r="H275" i="18"/>
  <c r="G275" i="18"/>
  <c r="F275" i="18"/>
  <c r="E275" i="18"/>
  <c r="D275" i="18"/>
  <c r="C275" i="18"/>
  <c r="B275" i="18"/>
  <c r="K274" i="18"/>
  <c r="J274" i="18"/>
  <c r="I274" i="18"/>
  <c r="H274" i="18"/>
  <c r="G274" i="18"/>
  <c r="F274" i="18"/>
  <c r="E274" i="18"/>
  <c r="D274" i="18"/>
  <c r="C274" i="18"/>
  <c r="B274" i="18"/>
  <c r="K273" i="18"/>
  <c r="J273" i="18"/>
  <c r="I273" i="18"/>
  <c r="H273" i="18"/>
  <c r="G273" i="18"/>
  <c r="F273" i="18"/>
  <c r="E273" i="18"/>
  <c r="D273" i="18"/>
  <c r="C273" i="18"/>
  <c r="B273" i="18"/>
  <c r="K272" i="18"/>
  <c r="J272" i="18"/>
  <c r="I272" i="18"/>
  <c r="H272" i="18"/>
  <c r="G272" i="18"/>
  <c r="F272" i="18"/>
  <c r="E272" i="18"/>
  <c r="D272" i="18"/>
  <c r="C272" i="18"/>
  <c r="B272" i="18"/>
  <c r="K271" i="18"/>
  <c r="J271" i="18"/>
  <c r="I271" i="18"/>
  <c r="H271" i="18"/>
  <c r="G271" i="18"/>
  <c r="F271" i="18"/>
  <c r="E271" i="18"/>
  <c r="D271" i="18"/>
  <c r="C271" i="18"/>
  <c r="B271" i="18"/>
  <c r="K270" i="18"/>
  <c r="J270" i="18"/>
  <c r="I270" i="18"/>
  <c r="H270" i="18"/>
  <c r="G270" i="18"/>
  <c r="F270" i="18"/>
  <c r="E270" i="18"/>
  <c r="D270" i="18"/>
  <c r="C270" i="18"/>
  <c r="B270" i="18"/>
  <c r="K269" i="18"/>
  <c r="J269" i="18"/>
  <c r="I269" i="18"/>
  <c r="H269" i="18"/>
  <c r="G269" i="18"/>
  <c r="F269" i="18"/>
  <c r="E269" i="18"/>
  <c r="D269" i="18"/>
  <c r="C269" i="18"/>
  <c r="B269" i="18"/>
  <c r="K268" i="18"/>
  <c r="J268" i="18"/>
  <c r="I268" i="18"/>
  <c r="H268" i="18"/>
  <c r="G268" i="18"/>
  <c r="F268" i="18"/>
  <c r="E268" i="18"/>
  <c r="D268" i="18"/>
  <c r="C268" i="18"/>
  <c r="B268" i="18"/>
  <c r="K267" i="18"/>
  <c r="J267" i="18"/>
  <c r="I267" i="18"/>
  <c r="H267" i="18"/>
  <c r="G267" i="18"/>
  <c r="F267" i="18"/>
  <c r="E267" i="18"/>
  <c r="D267" i="18"/>
  <c r="C267" i="18"/>
  <c r="B267" i="18"/>
  <c r="K266" i="18"/>
  <c r="J266" i="18"/>
  <c r="I266" i="18"/>
  <c r="H266" i="18"/>
  <c r="G266" i="18"/>
  <c r="F266" i="18"/>
  <c r="E266" i="18"/>
  <c r="D266" i="18"/>
  <c r="C266" i="18"/>
  <c r="B266" i="18"/>
  <c r="K265" i="18"/>
  <c r="J265" i="18"/>
  <c r="I265" i="18"/>
  <c r="H265" i="18"/>
  <c r="G265" i="18"/>
  <c r="F265" i="18"/>
  <c r="E265" i="18"/>
  <c r="D265" i="18"/>
  <c r="C265" i="18"/>
  <c r="B265" i="18"/>
  <c r="K264" i="18"/>
  <c r="J264" i="18"/>
  <c r="I264" i="18"/>
  <c r="H264" i="18"/>
  <c r="G264" i="18"/>
  <c r="F264" i="18"/>
  <c r="E264" i="18"/>
  <c r="D264" i="18"/>
  <c r="C264" i="18"/>
  <c r="B264" i="18"/>
  <c r="K263" i="18"/>
  <c r="J263" i="18"/>
  <c r="I263" i="18"/>
  <c r="H263" i="18"/>
  <c r="G263" i="18"/>
  <c r="F263" i="18"/>
  <c r="E263" i="18"/>
  <c r="D263" i="18"/>
  <c r="C263" i="18"/>
  <c r="B263" i="18"/>
  <c r="K262" i="18"/>
  <c r="J262" i="18"/>
  <c r="I262" i="18"/>
  <c r="H262" i="18"/>
  <c r="G262" i="18"/>
  <c r="F262" i="18"/>
  <c r="E262" i="18"/>
  <c r="D262" i="18"/>
  <c r="C262" i="18"/>
  <c r="B262" i="18"/>
  <c r="K261" i="18"/>
  <c r="J261" i="18"/>
  <c r="I261" i="18"/>
  <c r="H261" i="18"/>
  <c r="G261" i="18"/>
  <c r="F261" i="18"/>
  <c r="E261" i="18"/>
  <c r="D261" i="18"/>
  <c r="C261" i="18"/>
  <c r="B261" i="18"/>
  <c r="K260" i="18"/>
  <c r="J260" i="18"/>
  <c r="I260" i="18"/>
  <c r="H260" i="18"/>
  <c r="G260" i="18"/>
  <c r="F260" i="18"/>
  <c r="E260" i="18"/>
  <c r="D260" i="18"/>
  <c r="C260" i="18"/>
  <c r="B260" i="18"/>
  <c r="K259" i="18"/>
  <c r="J259" i="18"/>
  <c r="I259" i="18"/>
  <c r="H259" i="18"/>
  <c r="G259" i="18"/>
  <c r="F259" i="18"/>
  <c r="E259" i="18"/>
  <c r="D259" i="18"/>
  <c r="C259" i="18"/>
  <c r="B259" i="18"/>
  <c r="K258" i="18"/>
  <c r="J258" i="18"/>
  <c r="I258" i="18"/>
  <c r="H258" i="18"/>
  <c r="G258" i="18"/>
  <c r="F258" i="18"/>
  <c r="E258" i="18"/>
  <c r="D258" i="18"/>
  <c r="C258" i="18"/>
  <c r="B258" i="18"/>
  <c r="K257" i="18"/>
  <c r="J257" i="18"/>
  <c r="I257" i="18"/>
  <c r="H257" i="18"/>
  <c r="G257" i="18"/>
  <c r="F257" i="18"/>
  <c r="E257" i="18"/>
  <c r="D257" i="18"/>
  <c r="C257" i="18"/>
  <c r="B257" i="18"/>
  <c r="K256" i="18"/>
  <c r="J256" i="18"/>
  <c r="I256" i="18"/>
  <c r="H256" i="18"/>
  <c r="G256" i="18"/>
  <c r="F256" i="18"/>
  <c r="E256" i="18"/>
  <c r="D256" i="18"/>
  <c r="C256" i="18"/>
  <c r="B256" i="18"/>
  <c r="K255" i="18"/>
  <c r="J255" i="18"/>
  <c r="I255" i="18"/>
  <c r="H255" i="18"/>
  <c r="G255" i="18"/>
  <c r="F255" i="18"/>
  <c r="E255" i="18"/>
  <c r="D255" i="18"/>
  <c r="C255" i="18"/>
  <c r="B255" i="18"/>
  <c r="K254" i="18"/>
  <c r="J254" i="18"/>
  <c r="I254" i="18"/>
  <c r="H254" i="18"/>
  <c r="G254" i="18"/>
  <c r="F254" i="18"/>
  <c r="E254" i="18"/>
  <c r="D254" i="18"/>
  <c r="C254" i="18"/>
  <c r="B254" i="18"/>
  <c r="K253" i="18"/>
  <c r="J253" i="18"/>
  <c r="I253" i="18"/>
  <c r="H253" i="18"/>
  <c r="G253" i="18"/>
  <c r="F253" i="18"/>
  <c r="E253" i="18"/>
  <c r="D253" i="18"/>
  <c r="C253" i="18"/>
  <c r="B253" i="18"/>
  <c r="K252" i="18"/>
  <c r="J252" i="18"/>
  <c r="I252" i="18"/>
  <c r="H252" i="18"/>
  <c r="G252" i="18"/>
  <c r="F252" i="18"/>
  <c r="E252" i="18"/>
  <c r="D252" i="18"/>
  <c r="C252" i="18"/>
  <c r="B252" i="18"/>
  <c r="K251" i="18"/>
  <c r="J251" i="18"/>
  <c r="I251" i="18"/>
  <c r="H251" i="18"/>
  <c r="G251" i="18"/>
  <c r="F251" i="18"/>
  <c r="E251" i="18"/>
  <c r="D251" i="18"/>
  <c r="C251" i="18"/>
  <c r="B251" i="18"/>
  <c r="K250" i="18"/>
  <c r="J250" i="18"/>
  <c r="I250" i="18"/>
  <c r="H250" i="18"/>
  <c r="G250" i="18"/>
  <c r="F250" i="18"/>
  <c r="E250" i="18"/>
  <c r="D250" i="18"/>
  <c r="C250" i="18"/>
  <c r="B250" i="18"/>
  <c r="K249" i="18"/>
  <c r="J249" i="18"/>
  <c r="I249" i="18"/>
  <c r="H249" i="18"/>
  <c r="G249" i="18"/>
  <c r="F249" i="18"/>
  <c r="E249" i="18"/>
  <c r="D249" i="18"/>
  <c r="C249" i="18"/>
  <c r="B249" i="18"/>
  <c r="K248" i="18"/>
  <c r="J248" i="18"/>
  <c r="I248" i="18"/>
  <c r="H248" i="18"/>
  <c r="G248" i="18"/>
  <c r="F248" i="18"/>
  <c r="E248" i="18"/>
  <c r="D248" i="18"/>
  <c r="C248" i="18"/>
  <c r="B248" i="18"/>
  <c r="K247" i="18"/>
  <c r="J247" i="18"/>
  <c r="I247" i="18"/>
  <c r="H247" i="18"/>
  <c r="G247" i="18"/>
  <c r="F247" i="18"/>
  <c r="E247" i="18"/>
  <c r="D247" i="18"/>
  <c r="C247" i="18"/>
  <c r="B247" i="18"/>
  <c r="K246" i="18"/>
  <c r="J246" i="18"/>
  <c r="I246" i="18"/>
  <c r="H246" i="18"/>
  <c r="G246" i="18"/>
  <c r="F246" i="18"/>
  <c r="E246" i="18"/>
  <c r="D246" i="18"/>
  <c r="C246" i="18"/>
  <c r="B246" i="18"/>
  <c r="K245" i="18"/>
  <c r="J245" i="18"/>
  <c r="I245" i="18"/>
  <c r="H245" i="18"/>
  <c r="G245" i="18"/>
  <c r="F245" i="18"/>
  <c r="E245" i="18"/>
  <c r="D245" i="18"/>
  <c r="C245" i="18"/>
  <c r="B245" i="18"/>
  <c r="K244" i="18"/>
  <c r="J244" i="18"/>
  <c r="I244" i="18"/>
  <c r="H244" i="18"/>
  <c r="G244" i="18"/>
  <c r="F244" i="18"/>
  <c r="E244" i="18"/>
  <c r="D244" i="18"/>
  <c r="C244" i="18"/>
  <c r="B244" i="18"/>
  <c r="K243" i="18"/>
  <c r="J243" i="18"/>
  <c r="I243" i="18"/>
  <c r="H243" i="18"/>
  <c r="G243" i="18"/>
  <c r="F243" i="18"/>
  <c r="E243" i="18"/>
  <c r="D243" i="18"/>
  <c r="C243" i="18"/>
  <c r="B243" i="18"/>
  <c r="K242" i="18"/>
  <c r="J242" i="18"/>
  <c r="I242" i="18"/>
  <c r="H242" i="18"/>
  <c r="G242" i="18"/>
  <c r="F242" i="18"/>
  <c r="E242" i="18"/>
  <c r="D242" i="18"/>
  <c r="C242" i="18"/>
  <c r="B242" i="18"/>
  <c r="K241" i="18"/>
  <c r="J241" i="18"/>
  <c r="I241" i="18"/>
  <c r="H241" i="18"/>
  <c r="G241" i="18"/>
  <c r="F241" i="18"/>
  <c r="E241" i="18"/>
  <c r="D241" i="18"/>
  <c r="C241" i="18"/>
  <c r="B241" i="18"/>
  <c r="K240" i="18"/>
  <c r="J240" i="18"/>
  <c r="I240" i="18"/>
  <c r="H240" i="18"/>
  <c r="G240" i="18"/>
  <c r="F240" i="18"/>
  <c r="E240" i="18"/>
  <c r="D240" i="18"/>
  <c r="C240" i="18"/>
  <c r="B240" i="18"/>
  <c r="K239" i="18"/>
  <c r="J239" i="18"/>
  <c r="I239" i="18"/>
  <c r="H239" i="18"/>
  <c r="G239" i="18"/>
  <c r="F239" i="18"/>
  <c r="E239" i="18"/>
  <c r="D239" i="18"/>
  <c r="C239" i="18"/>
  <c r="B239" i="18"/>
  <c r="K238" i="18"/>
  <c r="J238" i="18"/>
  <c r="I238" i="18"/>
  <c r="H238" i="18"/>
  <c r="G238" i="18"/>
  <c r="F238" i="18"/>
  <c r="E238" i="18"/>
  <c r="D238" i="18"/>
  <c r="C238" i="18"/>
  <c r="B238" i="18"/>
  <c r="K237" i="18"/>
  <c r="J237" i="18"/>
  <c r="I237" i="18"/>
  <c r="H237" i="18"/>
  <c r="G237" i="18"/>
  <c r="F237" i="18"/>
  <c r="E237" i="18"/>
  <c r="D237" i="18"/>
  <c r="C237" i="18"/>
  <c r="B237" i="18"/>
  <c r="K236" i="18"/>
  <c r="J236" i="18"/>
  <c r="I236" i="18"/>
  <c r="H236" i="18"/>
  <c r="G236" i="18"/>
  <c r="F236" i="18"/>
  <c r="E236" i="18"/>
  <c r="D236" i="18"/>
  <c r="C236" i="18"/>
  <c r="B236" i="18"/>
  <c r="K235" i="18"/>
  <c r="J235" i="18"/>
  <c r="I235" i="18"/>
  <c r="H235" i="18"/>
  <c r="G235" i="18"/>
  <c r="F235" i="18"/>
  <c r="E235" i="18"/>
  <c r="D235" i="18"/>
  <c r="C235" i="18"/>
  <c r="B235" i="18"/>
  <c r="K234" i="18"/>
  <c r="J234" i="18"/>
  <c r="I234" i="18"/>
  <c r="H234" i="18"/>
  <c r="G234" i="18"/>
  <c r="F234" i="18"/>
  <c r="E234" i="18"/>
  <c r="D234" i="18"/>
  <c r="C234" i="18"/>
  <c r="B234" i="18"/>
  <c r="K233" i="18"/>
  <c r="J233" i="18"/>
  <c r="I233" i="18"/>
  <c r="H233" i="18"/>
  <c r="G233" i="18"/>
  <c r="F233" i="18"/>
  <c r="E233" i="18"/>
  <c r="D233" i="18"/>
  <c r="C233" i="18"/>
  <c r="B233" i="18"/>
  <c r="K232" i="18"/>
  <c r="J232" i="18"/>
  <c r="I232" i="18"/>
  <c r="H232" i="18"/>
  <c r="G232" i="18"/>
  <c r="F232" i="18"/>
  <c r="E232" i="18"/>
  <c r="D232" i="18"/>
  <c r="C232" i="18"/>
  <c r="B232" i="18"/>
  <c r="K231" i="18"/>
  <c r="J231" i="18"/>
  <c r="I231" i="18"/>
  <c r="H231" i="18"/>
  <c r="G231" i="18"/>
  <c r="F231" i="18"/>
  <c r="E231" i="18"/>
  <c r="D231" i="18"/>
  <c r="C231" i="18"/>
  <c r="B231" i="18"/>
  <c r="K230" i="18"/>
  <c r="J230" i="18"/>
  <c r="I230" i="18"/>
  <c r="H230" i="18"/>
  <c r="G230" i="18"/>
  <c r="F230" i="18"/>
  <c r="E230" i="18"/>
  <c r="D230" i="18"/>
  <c r="C230" i="18"/>
  <c r="B230" i="18"/>
  <c r="K229" i="18"/>
  <c r="J229" i="18"/>
  <c r="I229" i="18"/>
  <c r="H229" i="18"/>
  <c r="G229" i="18"/>
  <c r="F229" i="18"/>
  <c r="E229" i="18"/>
  <c r="D229" i="18"/>
  <c r="C229" i="18"/>
  <c r="B229" i="18"/>
  <c r="K228" i="18"/>
  <c r="J228" i="18"/>
  <c r="I228" i="18"/>
  <c r="H228" i="18"/>
  <c r="G228" i="18"/>
  <c r="F228" i="18"/>
  <c r="E228" i="18"/>
  <c r="D228" i="18"/>
  <c r="C228" i="18"/>
  <c r="B228" i="18"/>
  <c r="K227" i="18"/>
  <c r="J227" i="18"/>
  <c r="I227" i="18"/>
  <c r="H227" i="18"/>
  <c r="G227" i="18"/>
  <c r="F227" i="18"/>
  <c r="E227" i="18"/>
  <c r="D227" i="18"/>
  <c r="C227" i="18"/>
  <c r="B227" i="18"/>
  <c r="K226" i="18"/>
  <c r="J226" i="18"/>
  <c r="I226" i="18"/>
  <c r="H226" i="18"/>
  <c r="G226" i="18"/>
  <c r="F226" i="18"/>
  <c r="E226" i="18"/>
  <c r="D226" i="18"/>
  <c r="C226" i="18"/>
  <c r="B226" i="18"/>
  <c r="K225" i="18"/>
  <c r="J225" i="18"/>
  <c r="I225" i="18"/>
  <c r="H225" i="18"/>
  <c r="G225" i="18"/>
  <c r="F225" i="18"/>
  <c r="E225" i="18"/>
  <c r="D225" i="18"/>
  <c r="C225" i="18"/>
  <c r="B225" i="18"/>
  <c r="K224" i="18"/>
  <c r="J224" i="18"/>
  <c r="I224" i="18"/>
  <c r="H224" i="18"/>
  <c r="G224" i="18"/>
  <c r="F224" i="18"/>
  <c r="E224" i="18"/>
  <c r="D224" i="18"/>
  <c r="C224" i="18"/>
  <c r="B224" i="18"/>
  <c r="K223" i="18"/>
  <c r="J223" i="18"/>
  <c r="I223" i="18"/>
  <c r="H223" i="18"/>
  <c r="G223" i="18"/>
  <c r="F223" i="18"/>
  <c r="E223" i="18"/>
  <c r="D223" i="18"/>
  <c r="C223" i="18"/>
  <c r="B223" i="18"/>
  <c r="K222" i="18"/>
  <c r="J222" i="18"/>
  <c r="I222" i="18"/>
  <c r="H222" i="18"/>
  <c r="G222" i="18"/>
  <c r="F222" i="18"/>
  <c r="E222" i="18"/>
  <c r="D222" i="18"/>
  <c r="C222" i="18"/>
  <c r="B222" i="18"/>
  <c r="K221" i="18"/>
  <c r="J221" i="18"/>
  <c r="I221" i="18"/>
  <c r="H221" i="18"/>
  <c r="G221" i="18"/>
  <c r="F221" i="18"/>
  <c r="E221" i="18"/>
  <c r="D221" i="18"/>
  <c r="C221" i="18"/>
  <c r="B221" i="18"/>
  <c r="K220" i="18"/>
  <c r="J220" i="18"/>
  <c r="I220" i="18"/>
  <c r="H220" i="18"/>
  <c r="G220" i="18"/>
  <c r="F220" i="18"/>
  <c r="E220" i="18"/>
  <c r="D220" i="18"/>
  <c r="C220" i="18"/>
  <c r="B220" i="18"/>
  <c r="K219" i="18"/>
  <c r="J219" i="18"/>
  <c r="I219" i="18"/>
  <c r="H219" i="18"/>
  <c r="G219" i="18"/>
  <c r="F219" i="18"/>
  <c r="E219" i="18"/>
  <c r="D219" i="18"/>
  <c r="C219" i="18"/>
  <c r="B219" i="18"/>
  <c r="K218" i="18"/>
  <c r="J218" i="18"/>
  <c r="I218" i="18"/>
  <c r="H218" i="18"/>
  <c r="G218" i="18"/>
  <c r="F218" i="18"/>
  <c r="E218" i="18"/>
  <c r="D218" i="18"/>
  <c r="C218" i="18"/>
  <c r="B218" i="18"/>
  <c r="K217" i="18"/>
  <c r="J217" i="18"/>
  <c r="I217" i="18"/>
  <c r="H217" i="18"/>
  <c r="G217" i="18"/>
  <c r="F217" i="18"/>
  <c r="E217" i="18"/>
  <c r="D217" i="18"/>
  <c r="C217" i="18"/>
  <c r="B217" i="18"/>
  <c r="K216" i="18"/>
  <c r="J216" i="18"/>
  <c r="I216" i="18"/>
  <c r="H216" i="18"/>
  <c r="G216" i="18"/>
  <c r="F216" i="18"/>
  <c r="E216" i="18"/>
  <c r="D216" i="18"/>
  <c r="C216" i="18"/>
  <c r="B216" i="18"/>
  <c r="K215" i="18"/>
  <c r="J215" i="18"/>
  <c r="I215" i="18"/>
  <c r="H215" i="18"/>
  <c r="G215" i="18"/>
  <c r="F215" i="18"/>
  <c r="E215" i="18"/>
  <c r="D215" i="18"/>
  <c r="C215" i="18"/>
  <c r="B215" i="18"/>
  <c r="K214" i="18"/>
  <c r="J214" i="18"/>
  <c r="I214" i="18"/>
  <c r="H214" i="18"/>
  <c r="G214" i="18"/>
  <c r="F214" i="18"/>
  <c r="E214" i="18"/>
  <c r="D214" i="18"/>
  <c r="C214" i="18"/>
  <c r="B214" i="18"/>
  <c r="K213" i="18"/>
  <c r="J213" i="18"/>
  <c r="I213" i="18"/>
  <c r="H213" i="18"/>
  <c r="G213" i="18"/>
  <c r="F213" i="18"/>
  <c r="E213" i="18"/>
  <c r="D213" i="18"/>
  <c r="C213" i="18"/>
  <c r="B213" i="18"/>
  <c r="K212" i="18"/>
  <c r="J212" i="18"/>
  <c r="I212" i="18"/>
  <c r="H212" i="18"/>
  <c r="G212" i="18"/>
  <c r="F212" i="18"/>
  <c r="E212" i="18"/>
  <c r="D212" i="18"/>
  <c r="C212" i="18"/>
  <c r="B212" i="18"/>
  <c r="K211" i="18"/>
  <c r="J211" i="18"/>
  <c r="I211" i="18"/>
  <c r="H211" i="18"/>
  <c r="G211" i="18"/>
  <c r="F211" i="18"/>
  <c r="E211" i="18"/>
  <c r="D211" i="18"/>
  <c r="C211" i="18"/>
  <c r="B211" i="18"/>
  <c r="K210" i="18"/>
  <c r="J210" i="18"/>
  <c r="I210" i="18"/>
  <c r="H210" i="18"/>
  <c r="G210" i="18"/>
  <c r="F210" i="18"/>
  <c r="E210" i="18"/>
  <c r="D210" i="18"/>
  <c r="C210" i="18"/>
  <c r="B210" i="18"/>
  <c r="K209" i="18"/>
  <c r="J209" i="18"/>
  <c r="I209" i="18"/>
  <c r="H209" i="18"/>
  <c r="G209" i="18"/>
  <c r="F209" i="18"/>
  <c r="E209" i="18"/>
  <c r="D209" i="18"/>
  <c r="C209" i="18"/>
  <c r="B209" i="18"/>
  <c r="K208" i="18"/>
  <c r="J208" i="18"/>
  <c r="I208" i="18"/>
  <c r="H208" i="18"/>
  <c r="G208" i="18"/>
  <c r="F208" i="18"/>
  <c r="E208" i="18"/>
  <c r="D208" i="18"/>
  <c r="C208" i="18"/>
  <c r="B208" i="18"/>
  <c r="K207" i="18"/>
  <c r="J207" i="18"/>
  <c r="I207" i="18"/>
  <c r="H207" i="18"/>
  <c r="G207" i="18"/>
  <c r="F207" i="18"/>
  <c r="E207" i="18"/>
  <c r="D207" i="18"/>
  <c r="C207" i="18"/>
  <c r="B207" i="18"/>
  <c r="K206" i="18"/>
  <c r="J206" i="18"/>
  <c r="I206" i="18"/>
  <c r="H206" i="18"/>
  <c r="G206" i="18"/>
  <c r="F206" i="18"/>
  <c r="E206" i="18"/>
  <c r="D206" i="18"/>
  <c r="C206" i="18"/>
  <c r="B206" i="18"/>
  <c r="K205" i="18"/>
  <c r="J205" i="18"/>
  <c r="I205" i="18"/>
  <c r="H205" i="18"/>
  <c r="G205" i="18"/>
  <c r="F205" i="18"/>
  <c r="E205" i="18"/>
  <c r="D205" i="18"/>
  <c r="C205" i="18"/>
  <c r="B205" i="18"/>
  <c r="K204" i="18"/>
  <c r="J204" i="18"/>
  <c r="I204" i="18"/>
  <c r="H204" i="18"/>
  <c r="G204" i="18"/>
  <c r="F204" i="18"/>
  <c r="E204" i="18"/>
  <c r="D204" i="18"/>
  <c r="C204" i="18"/>
  <c r="B204" i="18"/>
  <c r="K203" i="18"/>
  <c r="J203" i="18"/>
  <c r="I203" i="18"/>
  <c r="H203" i="18"/>
  <c r="G203" i="18"/>
  <c r="F203" i="18"/>
  <c r="E203" i="18"/>
  <c r="D203" i="18"/>
  <c r="C203" i="18"/>
  <c r="B203" i="18"/>
  <c r="K202" i="18"/>
  <c r="J202" i="18"/>
  <c r="I202" i="18"/>
  <c r="H202" i="18"/>
  <c r="G202" i="18"/>
  <c r="F202" i="18"/>
  <c r="E202" i="18"/>
  <c r="D202" i="18"/>
  <c r="C202" i="18"/>
  <c r="B202" i="18"/>
  <c r="K201" i="18"/>
  <c r="J201" i="18"/>
  <c r="I201" i="18"/>
  <c r="H201" i="18"/>
  <c r="G201" i="18"/>
  <c r="F201" i="18"/>
  <c r="E201" i="18"/>
  <c r="D201" i="18"/>
  <c r="C201" i="18"/>
  <c r="B201" i="18"/>
  <c r="K200" i="18"/>
  <c r="J200" i="18"/>
  <c r="I200" i="18"/>
  <c r="H200" i="18"/>
  <c r="G200" i="18"/>
  <c r="F200" i="18"/>
  <c r="E200" i="18"/>
  <c r="D200" i="18"/>
  <c r="C200" i="18"/>
  <c r="B200" i="18"/>
  <c r="K199" i="18"/>
  <c r="J199" i="18"/>
  <c r="I199" i="18"/>
  <c r="H199" i="18"/>
  <c r="G199" i="18"/>
  <c r="F199" i="18"/>
  <c r="E199" i="18"/>
  <c r="D199" i="18"/>
  <c r="C199" i="18"/>
  <c r="B199" i="18"/>
  <c r="K198" i="18"/>
  <c r="J198" i="18"/>
  <c r="I198" i="18"/>
  <c r="H198" i="18"/>
  <c r="G198" i="18"/>
  <c r="F198" i="18"/>
  <c r="E198" i="18"/>
  <c r="D198" i="18"/>
  <c r="C198" i="18"/>
  <c r="B198" i="18"/>
  <c r="K197" i="18"/>
  <c r="J197" i="18"/>
  <c r="I197" i="18"/>
  <c r="H197" i="18"/>
  <c r="G197" i="18"/>
  <c r="F197" i="18"/>
  <c r="E197" i="18"/>
  <c r="D197" i="18"/>
  <c r="C197" i="18"/>
  <c r="B197" i="18"/>
  <c r="K196" i="18"/>
  <c r="J196" i="18"/>
  <c r="I196" i="18"/>
  <c r="H196" i="18"/>
  <c r="G196" i="18"/>
  <c r="F196" i="18"/>
  <c r="E196" i="18"/>
  <c r="D196" i="18"/>
  <c r="C196" i="18"/>
  <c r="B196" i="18"/>
  <c r="K195" i="18"/>
  <c r="J195" i="18"/>
  <c r="I195" i="18"/>
  <c r="H195" i="18"/>
  <c r="G195" i="18"/>
  <c r="F195" i="18"/>
  <c r="E195" i="18"/>
  <c r="D195" i="18"/>
  <c r="C195" i="18"/>
  <c r="B195" i="18"/>
  <c r="K194" i="18"/>
  <c r="J194" i="18"/>
  <c r="I194" i="18"/>
  <c r="H194" i="18"/>
  <c r="G194" i="18"/>
  <c r="F194" i="18"/>
  <c r="E194" i="18"/>
  <c r="D194" i="18"/>
  <c r="C194" i="18"/>
  <c r="B194" i="18"/>
  <c r="K193" i="18"/>
  <c r="J193" i="18"/>
  <c r="I193" i="18"/>
  <c r="H193" i="18"/>
  <c r="G193" i="18"/>
  <c r="F193" i="18"/>
  <c r="E193" i="18"/>
  <c r="D193" i="18"/>
  <c r="C193" i="18"/>
  <c r="B193" i="18"/>
  <c r="K192" i="18"/>
  <c r="J192" i="18"/>
  <c r="I192" i="18"/>
  <c r="H192" i="18"/>
  <c r="G192" i="18"/>
  <c r="F192" i="18"/>
  <c r="E192" i="18"/>
  <c r="D192" i="18"/>
  <c r="C192" i="18"/>
  <c r="B192" i="18"/>
  <c r="K191" i="18"/>
  <c r="J191" i="18"/>
  <c r="I191" i="18"/>
  <c r="H191" i="18"/>
  <c r="G191" i="18"/>
  <c r="F191" i="18"/>
  <c r="E191" i="18"/>
  <c r="D191" i="18"/>
  <c r="C191" i="18"/>
  <c r="B191" i="18"/>
  <c r="K190" i="18"/>
  <c r="J190" i="18"/>
  <c r="I190" i="18"/>
  <c r="H190" i="18"/>
  <c r="G190" i="18"/>
  <c r="F190" i="18"/>
  <c r="E190" i="18"/>
  <c r="D190" i="18"/>
  <c r="C190" i="18"/>
  <c r="B190" i="18"/>
  <c r="K189" i="18"/>
  <c r="J189" i="18"/>
  <c r="I189" i="18"/>
  <c r="H189" i="18"/>
  <c r="G189" i="18"/>
  <c r="F189" i="18"/>
  <c r="E189" i="18"/>
  <c r="D189" i="18"/>
  <c r="C189" i="18"/>
  <c r="B189" i="18"/>
  <c r="K188" i="18"/>
  <c r="J188" i="18"/>
  <c r="I188" i="18"/>
  <c r="H188" i="18"/>
  <c r="G188" i="18"/>
  <c r="F188" i="18"/>
  <c r="E188" i="18"/>
  <c r="D188" i="18"/>
  <c r="C188" i="18"/>
  <c r="B188" i="18"/>
  <c r="K187" i="18"/>
  <c r="J187" i="18"/>
  <c r="I187" i="18"/>
  <c r="H187" i="18"/>
  <c r="G187" i="18"/>
  <c r="F187" i="18"/>
  <c r="E187" i="18"/>
  <c r="D187" i="18"/>
  <c r="C187" i="18"/>
  <c r="B187" i="18"/>
  <c r="K186" i="18"/>
  <c r="J186" i="18"/>
  <c r="I186" i="18"/>
  <c r="H186" i="18"/>
  <c r="G186" i="18"/>
  <c r="F186" i="18"/>
  <c r="E186" i="18"/>
  <c r="D186" i="18"/>
  <c r="C186" i="18"/>
  <c r="B186" i="18"/>
  <c r="K185" i="18"/>
  <c r="J185" i="18"/>
  <c r="I185" i="18"/>
  <c r="H185" i="18"/>
  <c r="G185" i="18"/>
  <c r="F185" i="18"/>
  <c r="E185" i="18"/>
  <c r="D185" i="18"/>
  <c r="C185" i="18"/>
  <c r="B185" i="18"/>
  <c r="K184" i="18"/>
  <c r="J184" i="18"/>
  <c r="I184" i="18"/>
  <c r="H184" i="18"/>
  <c r="G184" i="18"/>
  <c r="F184" i="18"/>
  <c r="E184" i="18"/>
  <c r="D184" i="18"/>
  <c r="C184" i="18"/>
  <c r="B184" i="18"/>
  <c r="K183" i="18"/>
  <c r="J183" i="18"/>
  <c r="I183" i="18"/>
  <c r="H183" i="18"/>
  <c r="G183" i="18"/>
  <c r="F183" i="18"/>
  <c r="E183" i="18"/>
  <c r="D183" i="18"/>
  <c r="C183" i="18"/>
  <c r="B183" i="18"/>
  <c r="K182" i="18"/>
  <c r="J182" i="18"/>
  <c r="I182" i="18"/>
  <c r="H182" i="18"/>
  <c r="G182" i="18"/>
  <c r="F182" i="18"/>
  <c r="E182" i="18"/>
  <c r="D182" i="18"/>
  <c r="C182" i="18"/>
  <c r="B182" i="18"/>
  <c r="K181" i="18"/>
  <c r="J181" i="18"/>
  <c r="I181" i="18"/>
  <c r="H181" i="18"/>
  <c r="G181" i="18"/>
  <c r="F181" i="18"/>
  <c r="E181" i="18"/>
  <c r="D181" i="18"/>
  <c r="C181" i="18"/>
  <c r="B181" i="18"/>
  <c r="K180" i="18"/>
  <c r="J180" i="18"/>
  <c r="I180" i="18"/>
  <c r="H180" i="18"/>
  <c r="G180" i="18"/>
  <c r="F180" i="18"/>
  <c r="E180" i="18"/>
  <c r="D180" i="18"/>
  <c r="C180" i="18"/>
  <c r="B180" i="18"/>
  <c r="K179" i="18"/>
  <c r="J179" i="18"/>
  <c r="I179" i="18"/>
  <c r="H179" i="18"/>
  <c r="G179" i="18"/>
  <c r="F179" i="18"/>
  <c r="E179" i="18"/>
  <c r="D179" i="18"/>
  <c r="C179" i="18"/>
  <c r="B179" i="18"/>
  <c r="K178" i="18"/>
  <c r="J178" i="18"/>
  <c r="I178" i="18"/>
  <c r="H178" i="18"/>
  <c r="G178" i="18"/>
  <c r="F178" i="18"/>
  <c r="E178" i="18"/>
  <c r="D178" i="18"/>
  <c r="C178" i="18"/>
  <c r="B178" i="18"/>
  <c r="K177" i="18"/>
  <c r="J177" i="18"/>
  <c r="I177" i="18"/>
  <c r="H177" i="18"/>
  <c r="G177" i="18"/>
  <c r="F177" i="18"/>
  <c r="E177" i="18"/>
  <c r="D177" i="18"/>
  <c r="C177" i="18"/>
  <c r="B177" i="18"/>
  <c r="K176" i="18"/>
  <c r="J176" i="18"/>
  <c r="I176" i="18"/>
  <c r="H176" i="18"/>
  <c r="G176" i="18"/>
  <c r="F176" i="18"/>
  <c r="E176" i="18"/>
  <c r="D176" i="18"/>
  <c r="C176" i="18"/>
  <c r="B176" i="18"/>
  <c r="K175" i="18"/>
  <c r="J175" i="18"/>
  <c r="I175" i="18"/>
  <c r="H175" i="18"/>
  <c r="G175" i="18"/>
  <c r="F175" i="18"/>
  <c r="E175" i="18"/>
  <c r="D175" i="18"/>
  <c r="C175" i="18"/>
  <c r="B175" i="18"/>
  <c r="K174" i="18"/>
  <c r="J174" i="18"/>
  <c r="I174" i="18"/>
  <c r="H174" i="18"/>
  <c r="G174" i="18"/>
  <c r="F174" i="18"/>
  <c r="E174" i="18"/>
  <c r="D174" i="18"/>
  <c r="C174" i="18"/>
  <c r="B174" i="18"/>
  <c r="K173" i="18"/>
  <c r="J173" i="18"/>
  <c r="I173" i="18"/>
  <c r="H173" i="18"/>
  <c r="G173" i="18"/>
  <c r="F173" i="18"/>
  <c r="E173" i="18"/>
  <c r="D173" i="18"/>
  <c r="C173" i="18"/>
  <c r="B173" i="18"/>
  <c r="K172" i="18"/>
  <c r="J172" i="18"/>
  <c r="I172" i="18"/>
  <c r="H172" i="18"/>
  <c r="G172" i="18"/>
  <c r="F172" i="18"/>
  <c r="E172" i="18"/>
  <c r="D172" i="18"/>
  <c r="C172" i="18"/>
  <c r="B172" i="18"/>
  <c r="K171" i="18"/>
  <c r="J171" i="18"/>
  <c r="I171" i="18"/>
  <c r="H171" i="18"/>
  <c r="G171" i="18"/>
  <c r="F171" i="18"/>
  <c r="E171" i="18"/>
  <c r="D171" i="18"/>
  <c r="C171" i="18"/>
  <c r="B171" i="18"/>
  <c r="K170" i="18"/>
  <c r="J170" i="18"/>
  <c r="I170" i="18"/>
  <c r="H170" i="18"/>
  <c r="G170" i="18"/>
  <c r="F170" i="18"/>
  <c r="E170" i="18"/>
  <c r="D170" i="18"/>
  <c r="C170" i="18"/>
  <c r="B170" i="18"/>
  <c r="K169" i="18"/>
  <c r="J169" i="18"/>
  <c r="I169" i="18"/>
  <c r="H169" i="18"/>
  <c r="G169" i="18"/>
  <c r="F169" i="18"/>
  <c r="E169" i="18"/>
  <c r="D169" i="18"/>
  <c r="C169" i="18"/>
  <c r="B169" i="18"/>
  <c r="K168" i="18"/>
  <c r="J168" i="18"/>
  <c r="I168" i="18"/>
  <c r="H168" i="18"/>
  <c r="G168" i="18"/>
  <c r="F168" i="18"/>
  <c r="E168" i="18"/>
  <c r="D168" i="18"/>
  <c r="C168" i="18"/>
  <c r="B168" i="18"/>
  <c r="K167" i="18"/>
  <c r="J167" i="18"/>
  <c r="I167" i="18"/>
  <c r="H167" i="18"/>
  <c r="G167" i="18"/>
  <c r="F167" i="18"/>
  <c r="E167" i="18"/>
  <c r="D167" i="18"/>
  <c r="C167" i="18"/>
  <c r="B167" i="18"/>
  <c r="K166" i="18"/>
  <c r="J166" i="18"/>
  <c r="I166" i="18"/>
  <c r="H166" i="18"/>
  <c r="G166" i="18"/>
  <c r="F166" i="18"/>
  <c r="E166" i="18"/>
  <c r="D166" i="18"/>
  <c r="C166" i="18"/>
  <c r="B166" i="18"/>
  <c r="K165" i="18"/>
  <c r="J165" i="18"/>
  <c r="I165" i="18"/>
  <c r="H165" i="18"/>
  <c r="G165" i="18"/>
  <c r="F165" i="18"/>
  <c r="E165" i="18"/>
  <c r="D165" i="18"/>
  <c r="C165" i="18"/>
  <c r="B165" i="18"/>
  <c r="K164" i="18"/>
  <c r="J164" i="18"/>
  <c r="I164" i="18"/>
  <c r="H164" i="18"/>
  <c r="G164" i="18"/>
  <c r="F164" i="18"/>
  <c r="E164" i="18"/>
  <c r="D164" i="18"/>
  <c r="C164" i="18"/>
  <c r="B164" i="18"/>
  <c r="K163" i="18"/>
  <c r="J163" i="18"/>
  <c r="I163" i="18"/>
  <c r="H163" i="18"/>
  <c r="G163" i="18"/>
  <c r="F163" i="18"/>
  <c r="E163" i="18"/>
  <c r="D163" i="18"/>
  <c r="C163" i="18"/>
  <c r="B163" i="18"/>
  <c r="K162" i="18"/>
  <c r="J162" i="18"/>
  <c r="I162" i="18"/>
  <c r="H162" i="18"/>
  <c r="G162" i="18"/>
  <c r="F162" i="18"/>
  <c r="E162" i="18"/>
  <c r="D162" i="18"/>
  <c r="C162" i="18"/>
  <c r="B162" i="18"/>
  <c r="K161" i="18"/>
  <c r="J161" i="18"/>
  <c r="I161" i="18"/>
  <c r="H161" i="18"/>
  <c r="G161" i="18"/>
  <c r="F161" i="18"/>
  <c r="E161" i="18"/>
  <c r="D161" i="18"/>
  <c r="C161" i="18"/>
  <c r="B161" i="18"/>
  <c r="K160" i="18"/>
  <c r="J160" i="18"/>
  <c r="I160" i="18"/>
  <c r="H160" i="18"/>
  <c r="G160" i="18"/>
  <c r="F160" i="18"/>
  <c r="E160" i="18"/>
  <c r="D160" i="18"/>
  <c r="C160" i="18"/>
  <c r="B160" i="18"/>
  <c r="K159" i="18"/>
  <c r="J159" i="18"/>
  <c r="I159" i="18"/>
  <c r="H159" i="18"/>
  <c r="G159" i="18"/>
  <c r="F159" i="18"/>
  <c r="E159" i="18"/>
  <c r="D159" i="18"/>
  <c r="C159" i="18"/>
  <c r="B159" i="18"/>
  <c r="K158" i="18"/>
  <c r="J158" i="18"/>
  <c r="I158" i="18"/>
  <c r="H158" i="18"/>
  <c r="G158" i="18"/>
  <c r="F158" i="18"/>
  <c r="E158" i="18"/>
  <c r="D158" i="18"/>
  <c r="C158" i="18"/>
  <c r="B158" i="18"/>
  <c r="K157" i="18"/>
  <c r="J157" i="18"/>
  <c r="I157" i="18"/>
  <c r="H157" i="18"/>
  <c r="G157" i="18"/>
  <c r="F157" i="18"/>
  <c r="E157" i="18"/>
  <c r="D157" i="18"/>
  <c r="C157" i="18"/>
  <c r="B157" i="18"/>
  <c r="K156" i="18"/>
  <c r="J156" i="18"/>
  <c r="I156" i="18"/>
  <c r="H156" i="18"/>
  <c r="G156" i="18"/>
  <c r="F156" i="18"/>
  <c r="E156" i="18"/>
  <c r="D156" i="18"/>
  <c r="C156" i="18"/>
  <c r="B156" i="18"/>
  <c r="K155" i="18"/>
  <c r="J155" i="18"/>
  <c r="I155" i="18"/>
  <c r="H155" i="18"/>
  <c r="G155" i="18"/>
  <c r="F155" i="18"/>
  <c r="E155" i="18"/>
  <c r="D155" i="18"/>
  <c r="C155" i="18"/>
  <c r="B155" i="18"/>
  <c r="K154" i="18"/>
  <c r="J154" i="18"/>
  <c r="I154" i="18"/>
  <c r="H154" i="18"/>
  <c r="G154" i="18"/>
  <c r="F154" i="18"/>
  <c r="E154" i="18"/>
  <c r="D154" i="18"/>
  <c r="C154" i="18"/>
  <c r="B154" i="18"/>
  <c r="K153" i="18"/>
  <c r="J153" i="18"/>
  <c r="I153" i="18"/>
  <c r="H153" i="18"/>
  <c r="G153" i="18"/>
  <c r="F153" i="18"/>
  <c r="E153" i="18"/>
  <c r="D153" i="18"/>
  <c r="C153" i="18"/>
  <c r="B153" i="18"/>
  <c r="K152" i="18"/>
  <c r="J152" i="18"/>
  <c r="I152" i="18"/>
  <c r="H152" i="18"/>
  <c r="G152" i="18"/>
  <c r="F152" i="18"/>
  <c r="E152" i="18"/>
  <c r="D152" i="18"/>
  <c r="C152" i="18"/>
  <c r="B152" i="18"/>
  <c r="K151" i="18"/>
  <c r="J151" i="18"/>
  <c r="I151" i="18"/>
  <c r="H151" i="18"/>
  <c r="G151" i="18"/>
  <c r="F151" i="18"/>
  <c r="E151" i="18"/>
  <c r="D151" i="18"/>
  <c r="C151" i="18"/>
  <c r="B151" i="18"/>
  <c r="K150" i="18"/>
  <c r="J150" i="18"/>
  <c r="I150" i="18"/>
  <c r="H150" i="18"/>
  <c r="G150" i="18"/>
  <c r="F150" i="18"/>
  <c r="E150" i="18"/>
  <c r="D150" i="18"/>
  <c r="C150" i="18"/>
  <c r="B150" i="18"/>
  <c r="K149" i="18"/>
  <c r="J149" i="18"/>
  <c r="I149" i="18"/>
  <c r="H149" i="18"/>
  <c r="G149" i="18"/>
  <c r="F149" i="18"/>
  <c r="E149" i="18"/>
  <c r="D149" i="18"/>
  <c r="C149" i="18"/>
  <c r="B149" i="18"/>
  <c r="K148" i="18"/>
  <c r="J148" i="18"/>
  <c r="I148" i="18"/>
  <c r="H148" i="18"/>
  <c r="G148" i="18"/>
  <c r="F148" i="18"/>
  <c r="E148" i="18"/>
  <c r="D148" i="18"/>
  <c r="C148" i="18"/>
  <c r="B148" i="18"/>
  <c r="K147" i="18"/>
  <c r="J147" i="18"/>
  <c r="I147" i="18"/>
  <c r="H147" i="18"/>
  <c r="G147" i="18"/>
  <c r="F147" i="18"/>
  <c r="E147" i="18"/>
  <c r="D147" i="18"/>
  <c r="C147" i="18"/>
  <c r="B147" i="18"/>
  <c r="K146" i="18"/>
  <c r="J146" i="18"/>
  <c r="I146" i="18"/>
  <c r="H146" i="18"/>
  <c r="G146" i="18"/>
  <c r="F146" i="18"/>
  <c r="E146" i="18"/>
  <c r="D146" i="18"/>
  <c r="C146" i="18"/>
  <c r="B146" i="18"/>
  <c r="K145" i="18"/>
  <c r="J145" i="18"/>
  <c r="I145" i="18"/>
  <c r="H145" i="18"/>
  <c r="G145" i="18"/>
  <c r="F145" i="18"/>
  <c r="E145" i="18"/>
  <c r="D145" i="18"/>
  <c r="C145" i="18"/>
  <c r="B145" i="18"/>
  <c r="K144" i="18"/>
  <c r="J144" i="18"/>
  <c r="I144" i="18"/>
  <c r="H144" i="18"/>
  <c r="G144" i="18"/>
  <c r="F144" i="18"/>
  <c r="E144" i="18"/>
  <c r="D144" i="18"/>
  <c r="C144" i="18"/>
  <c r="B144" i="18"/>
  <c r="K143" i="18"/>
  <c r="J143" i="18"/>
  <c r="I143" i="18"/>
  <c r="H143" i="18"/>
  <c r="G143" i="18"/>
  <c r="F143" i="18"/>
  <c r="E143" i="18"/>
  <c r="D143" i="18"/>
  <c r="C143" i="18"/>
  <c r="B143" i="18"/>
  <c r="K142" i="18"/>
  <c r="J142" i="18"/>
  <c r="I142" i="18"/>
  <c r="H142" i="18"/>
  <c r="G142" i="18"/>
  <c r="F142" i="18"/>
  <c r="E142" i="18"/>
  <c r="D142" i="18"/>
  <c r="C142" i="18"/>
  <c r="B142" i="18"/>
  <c r="K141" i="18"/>
  <c r="J141" i="18"/>
  <c r="I141" i="18"/>
  <c r="H141" i="18"/>
  <c r="G141" i="18"/>
  <c r="F141" i="18"/>
  <c r="E141" i="18"/>
  <c r="D141" i="18"/>
  <c r="C141" i="18"/>
  <c r="B141" i="18"/>
  <c r="K140" i="18"/>
  <c r="J140" i="18"/>
  <c r="I140" i="18"/>
  <c r="H140" i="18"/>
  <c r="G140" i="18"/>
  <c r="F140" i="18"/>
  <c r="E140" i="18"/>
  <c r="D140" i="18"/>
  <c r="C140" i="18"/>
  <c r="B140" i="18"/>
  <c r="K139" i="18"/>
  <c r="J139" i="18"/>
  <c r="I139" i="18"/>
  <c r="H139" i="18"/>
  <c r="G139" i="18"/>
  <c r="F139" i="18"/>
  <c r="E139" i="18"/>
  <c r="D139" i="18"/>
  <c r="C139" i="18"/>
  <c r="B139" i="18"/>
  <c r="K138" i="18"/>
  <c r="J138" i="18"/>
  <c r="I138" i="18"/>
  <c r="H138" i="18"/>
  <c r="G138" i="18"/>
  <c r="F138" i="18"/>
  <c r="E138" i="18"/>
  <c r="D138" i="18"/>
  <c r="C138" i="18"/>
  <c r="B138" i="18"/>
  <c r="K137" i="18"/>
  <c r="J137" i="18"/>
  <c r="I137" i="18"/>
  <c r="H137" i="18"/>
  <c r="G137" i="18"/>
  <c r="F137" i="18"/>
  <c r="E137" i="18"/>
  <c r="D137" i="18"/>
  <c r="C137" i="18"/>
  <c r="B137" i="18"/>
  <c r="K136" i="18"/>
  <c r="J136" i="18"/>
  <c r="I136" i="18"/>
  <c r="H136" i="18"/>
  <c r="G136" i="18"/>
  <c r="F136" i="18"/>
  <c r="E136" i="18"/>
  <c r="D136" i="18"/>
  <c r="C136" i="18"/>
  <c r="B136" i="18"/>
  <c r="K135" i="18"/>
  <c r="J135" i="18"/>
  <c r="I135" i="18"/>
  <c r="H135" i="18"/>
  <c r="G135" i="18"/>
  <c r="F135" i="18"/>
  <c r="E135" i="18"/>
  <c r="D135" i="18"/>
  <c r="C135" i="18"/>
  <c r="B135" i="18"/>
  <c r="K134" i="18"/>
  <c r="J134" i="18"/>
  <c r="I134" i="18"/>
  <c r="H134" i="18"/>
  <c r="G134" i="18"/>
  <c r="F134" i="18"/>
  <c r="E134" i="18"/>
  <c r="D134" i="18"/>
  <c r="C134" i="18"/>
  <c r="B134" i="18"/>
  <c r="K133" i="18"/>
  <c r="J133" i="18"/>
  <c r="I133" i="18"/>
  <c r="H133" i="18"/>
  <c r="G133" i="18"/>
  <c r="F133" i="18"/>
  <c r="E133" i="18"/>
  <c r="D133" i="18"/>
  <c r="C133" i="18"/>
  <c r="B133" i="18"/>
  <c r="K132" i="18"/>
  <c r="J132" i="18"/>
  <c r="I132" i="18"/>
  <c r="H132" i="18"/>
  <c r="G132" i="18"/>
  <c r="F132" i="18"/>
  <c r="E132" i="18"/>
  <c r="D132" i="18"/>
  <c r="C132" i="18"/>
  <c r="B132" i="18"/>
  <c r="K131" i="18"/>
  <c r="J131" i="18"/>
  <c r="I131" i="18"/>
  <c r="H131" i="18"/>
  <c r="G131" i="18"/>
  <c r="F131" i="18"/>
  <c r="E131" i="18"/>
  <c r="D131" i="18"/>
  <c r="C131" i="18"/>
  <c r="B131" i="18"/>
  <c r="K130" i="18"/>
  <c r="J130" i="18"/>
  <c r="I130" i="18"/>
  <c r="H130" i="18"/>
  <c r="G130" i="18"/>
  <c r="F130" i="18"/>
  <c r="E130" i="18"/>
  <c r="D130" i="18"/>
  <c r="C130" i="18"/>
  <c r="B130" i="18"/>
  <c r="K129" i="18"/>
  <c r="J129" i="18"/>
  <c r="I129" i="18"/>
  <c r="H129" i="18"/>
  <c r="G129" i="18"/>
  <c r="F129" i="18"/>
  <c r="E129" i="18"/>
  <c r="D129" i="18"/>
  <c r="C129" i="18"/>
  <c r="B129" i="18"/>
  <c r="K128" i="18"/>
  <c r="J128" i="18"/>
  <c r="I128" i="18"/>
  <c r="H128" i="18"/>
  <c r="G128" i="18"/>
  <c r="F128" i="18"/>
  <c r="E128" i="18"/>
  <c r="D128" i="18"/>
  <c r="C128" i="18"/>
  <c r="B128" i="18"/>
  <c r="K127" i="18"/>
  <c r="J127" i="18"/>
  <c r="I127" i="18"/>
  <c r="H127" i="18"/>
  <c r="G127" i="18"/>
  <c r="F127" i="18"/>
  <c r="E127" i="18"/>
  <c r="D127" i="18"/>
  <c r="C127" i="18"/>
  <c r="B127" i="18"/>
  <c r="K126" i="18"/>
  <c r="J126" i="18"/>
  <c r="I126" i="18"/>
  <c r="H126" i="18"/>
  <c r="G126" i="18"/>
  <c r="F126" i="18"/>
  <c r="E126" i="18"/>
  <c r="D126" i="18"/>
  <c r="C126" i="18"/>
  <c r="B126" i="18"/>
  <c r="K125" i="18"/>
  <c r="J125" i="18"/>
  <c r="I125" i="18"/>
  <c r="H125" i="18"/>
  <c r="G125" i="18"/>
  <c r="F125" i="18"/>
  <c r="E125" i="18"/>
  <c r="D125" i="18"/>
  <c r="C125" i="18"/>
  <c r="B125" i="18"/>
  <c r="K124" i="18"/>
  <c r="J124" i="18"/>
  <c r="I124" i="18"/>
  <c r="H124" i="18"/>
  <c r="G124" i="18"/>
  <c r="F124" i="18"/>
  <c r="E124" i="18"/>
  <c r="D124" i="18"/>
  <c r="C124" i="18"/>
  <c r="B124" i="18"/>
  <c r="K123" i="18"/>
  <c r="J123" i="18"/>
  <c r="I123" i="18"/>
  <c r="H123" i="18"/>
  <c r="G123" i="18"/>
  <c r="F123" i="18"/>
  <c r="E123" i="18"/>
  <c r="D123" i="18"/>
  <c r="C123" i="18"/>
  <c r="B123" i="18"/>
  <c r="K122" i="18"/>
  <c r="J122" i="18"/>
  <c r="I122" i="18"/>
  <c r="H122" i="18"/>
  <c r="G122" i="18"/>
  <c r="F122" i="18"/>
  <c r="E122" i="18"/>
  <c r="D122" i="18"/>
  <c r="C122" i="18"/>
  <c r="B122" i="18"/>
  <c r="K121" i="18"/>
  <c r="J121" i="18"/>
  <c r="I121" i="18"/>
  <c r="H121" i="18"/>
  <c r="G121" i="18"/>
  <c r="F121" i="18"/>
  <c r="E121" i="18"/>
  <c r="D121" i="18"/>
  <c r="C121" i="18"/>
  <c r="B121" i="18"/>
  <c r="K120" i="18"/>
  <c r="J120" i="18"/>
  <c r="I120" i="18"/>
  <c r="H120" i="18"/>
  <c r="G120" i="18"/>
  <c r="F120" i="18"/>
  <c r="E120" i="18"/>
  <c r="D120" i="18"/>
  <c r="C120" i="18"/>
  <c r="B120" i="18"/>
  <c r="K119" i="18"/>
  <c r="J119" i="18"/>
  <c r="I119" i="18"/>
  <c r="H119" i="18"/>
  <c r="G119" i="18"/>
  <c r="F119" i="18"/>
  <c r="E119" i="18"/>
  <c r="D119" i="18"/>
  <c r="C119" i="18"/>
  <c r="B119" i="18"/>
  <c r="K118" i="18"/>
  <c r="J118" i="18"/>
  <c r="I118" i="18"/>
  <c r="H118" i="18"/>
  <c r="G118" i="18"/>
  <c r="F118" i="18"/>
  <c r="E118" i="18"/>
  <c r="D118" i="18"/>
  <c r="C118" i="18"/>
  <c r="B118" i="18"/>
  <c r="K117" i="18"/>
  <c r="J117" i="18"/>
  <c r="I117" i="18"/>
  <c r="H117" i="18"/>
  <c r="G117" i="18"/>
  <c r="F117" i="18"/>
  <c r="E117" i="18"/>
  <c r="D117" i="18"/>
  <c r="C117" i="18"/>
  <c r="B117" i="18"/>
  <c r="K116" i="18"/>
  <c r="J116" i="18"/>
  <c r="I116" i="18"/>
  <c r="H116" i="18"/>
  <c r="G116" i="18"/>
  <c r="F116" i="18"/>
  <c r="E116" i="18"/>
  <c r="D116" i="18"/>
  <c r="C116" i="18"/>
  <c r="B116" i="18"/>
  <c r="K115" i="18"/>
  <c r="J115" i="18"/>
  <c r="I115" i="18"/>
  <c r="H115" i="18"/>
  <c r="G115" i="18"/>
  <c r="F115" i="18"/>
  <c r="E115" i="18"/>
  <c r="D115" i="18"/>
  <c r="C115" i="18"/>
  <c r="B115" i="18"/>
  <c r="K114" i="18"/>
  <c r="J114" i="18"/>
  <c r="I114" i="18"/>
  <c r="H114" i="18"/>
  <c r="G114" i="18"/>
  <c r="F114" i="18"/>
  <c r="E114" i="18"/>
  <c r="D114" i="18"/>
  <c r="C114" i="18"/>
  <c r="B114" i="18"/>
  <c r="K113" i="18"/>
  <c r="J113" i="18"/>
  <c r="I113" i="18"/>
  <c r="H113" i="18"/>
  <c r="G113" i="18"/>
  <c r="F113" i="18"/>
  <c r="E113" i="18"/>
  <c r="D113" i="18"/>
  <c r="C113" i="18"/>
  <c r="B113" i="18"/>
  <c r="K112" i="18"/>
  <c r="J112" i="18"/>
  <c r="I112" i="18"/>
  <c r="H112" i="18"/>
  <c r="G112" i="18"/>
  <c r="F112" i="18"/>
  <c r="E112" i="18"/>
  <c r="D112" i="18"/>
  <c r="C112" i="18"/>
  <c r="B112" i="18"/>
  <c r="K111" i="18"/>
  <c r="J111" i="18"/>
  <c r="I111" i="18"/>
  <c r="H111" i="18"/>
  <c r="G111" i="18"/>
  <c r="F111" i="18"/>
  <c r="E111" i="18"/>
  <c r="D111" i="18"/>
  <c r="C111" i="18"/>
  <c r="B111" i="18"/>
  <c r="K110" i="18"/>
  <c r="J110" i="18"/>
  <c r="I110" i="18"/>
  <c r="H110" i="18"/>
  <c r="G110" i="18"/>
  <c r="F110" i="18"/>
  <c r="E110" i="18"/>
  <c r="D110" i="18"/>
  <c r="C110" i="18"/>
  <c r="B110" i="18"/>
  <c r="K109" i="18"/>
  <c r="J109" i="18"/>
  <c r="I109" i="18"/>
  <c r="H109" i="18"/>
  <c r="G109" i="18"/>
  <c r="F109" i="18"/>
  <c r="E109" i="18"/>
  <c r="D109" i="18"/>
  <c r="C109" i="18"/>
  <c r="B109" i="18"/>
  <c r="K108" i="18"/>
  <c r="J108" i="18"/>
  <c r="I108" i="18"/>
  <c r="H108" i="18"/>
  <c r="G108" i="18"/>
  <c r="F108" i="18"/>
  <c r="E108" i="18"/>
  <c r="D108" i="18"/>
  <c r="C108" i="18"/>
  <c r="B108" i="18"/>
  <c r="K107" i="18"/>
  <c r="J107" i="18"/>
  <c r="I107" i="18"/>
  <c r="H107" i="18"/>
  <c r="G107" i="18"/>
  <c r="F107" i="18"/>
  <c r="E107" i="18"/>
  <c r="D107" i="18"/>
  <c r="C107" i="18"/>
  <c r="B107" i="18"/>
  <c r="K106" i="18"/>
  <c r="J106" i="18"/>
  <c r="I106" i="18"/>
  <c r="H106" i="18"/>
  <c r="G106" i="18"/>
  <c r="F106" i="18"/>
  <c r="E106" i="18"/>
  <c r="D106" i="18"/>
  <c r="C106" i="18"/>
  <c r="B106" i="18"/>
  <c r="K105" i="18"/>
  <c r="J105" i="18"/>
  <c r="I105" i="18"/>
  <c r="H105" i="18"/>
  <c r="G105" i="18"/>
  <c r="F105" i="18"/>
  <c r="E105" i="18"/>
  <c r="D105" i="18"/>
  <c r="C105" i="18"/>
  <c r="B105" i="18"/>
  <c r="K104" i="18"/>
  <c r="J104" i="18"/>
  <c r="I104" i="18"/>
  <c r="H104" i="18"/>
  <c r="G104" i="18"/>
  <c r="F104" i="18"/>
  <c r="E104" i="18"/>
  <c r="D104" i="18"/>
  <c r="C104" i="18"/>
  <c r="B104" i="18"/>
  <c r="K103" i="18"/>
  <c r="J103" i="18"/>
  <c r="I103" i="18"/>
  <c r="H103" i="18"/>
  <c r="G103" i="18"/>
  <c r="F103" i="18"/>
  <c r="E103" i="18"/>
  <c r="D103" i="18"/>
  <c r="C103" i="18"/>
  <c r="B103" i="18"/>
  <c r="K102" i="18"/>
  <c r="J102" i="18"/>
  <c r="I102" i="18"/>
  <c r="H102" i="18"/>
  <c r="G102" i="18"/>
  <c r="F102" i="18"/>
  <c r="E102" i="18"/>
  <c r="D102" i="18"/>
  <c r="C102" i="18"/>
  <c r="B102" i="18"/>
  <c r="K101" i="18"/>
  <c r="J101" i="18"/>
  <c r="I101" i="18"/>
  <c r="H101" i="18"/>
  <c r="G101" i="18"/>
  <c r="F101" i="18"/>
  <c r="E101" i="18"/>
  <c r="D101" i="18"/>
  <c r="C101" i="18"/>
  <c r="B101" i="18"/>
  <c r="K100" i="18"/>
  <c r="J100" i="18"/>
  <c r="I100" i="18"/>
  <c r="H100" i="18"/>
  <c r="G100" i="18"/>
  <c r="F100" i="18"/>
  <c r="E100" i="18"/>
  <c r="D100" i="18"/>
  <c r="C100" i="18"/>
  <c r="B100" i="18"/>
  <c r="K99" i="18"/>
  <c r="J99" i="18"/>
  <c r="I99" i="18"/>
  <c r="H99" i="18"/>
  <c r="G99" i="18"/>
  <c r="F99" i="18"/>
  <c r="E99" i="18"/>
  <c r="D99" i="18"/>
  <c r="C99" i="18"/>
  <c r="B99" i="18"/>
  <c r="K98" i="18"/>
  <c r="J98" i="18"/>
  <c r="I98" i="18"/>
  <c r="H98" i="18"/>
  <c r="G98" i="18"/>
  <c r="F98" i="18"/>
  <c r="E98" i="18"/>
  <c r="D98" i="18"/>
  <c r="C98" i="18"/>
  <c r="B98" i="18"/>
  <c r="K97" i="18"/>
  <c r="J97" i="18"/>
  <c r="I97" i="18"/>
  <c r="H97" i="18"/>
  <c r="G97" i="18"/>
  <c r="F97" i="18"/>
  <c r="E97" i="18"/>
  <c r="D97" i="18"/>
  <c r="C97" i="18"/>
  <c r="B97" i="18"/>
  <c r="K96" i="18"/>
  <c r="J96" i="18"/>
  <c r="I96" i="18"/>
  <c r="H96" i="18"/>
  <c r="G96" i="18"/>
  <c r="F96" i="18"/>
  <c r="E96" i="18"/>
  <c r="D96" i="18"/>
  <c r="C96" i="18"/>
  <c r="B96" i="18"/>
  <c r="K95" i="18"/>
  <c r="J95" i="18"/>
  <c r="I95" i="18"/>
  <c r="H95" i="18"/>
  <c r="G95" i="18"/>
  <c r="F95" i="18"/>
  <c r="E95" i="18"/>
  <c r="D95" i="18"/>
  <c r="C95" i="18"/>
  <c r="B95" i="18"/>
  <c r="K94" i="18"/>
  <c r="J94" i="18"/>
  <c r="I94" i="18"/>
  <c r="H94" i="18"/>
  <c r="G94" i="18"/>
  <c r="F94" i="18"/>
  <c r="E94" i="18"/>
  <c r="D94" i="18"/>
  <c r="C94" i="18"/>
  <c r="B94" i="18"/>
  <c r="K93" i="18"/>
  <c r="J93" i="18"/>
  <c r="I93" i="18"/>
  <c r="H93" i="18"/>
  <c r="G93" i="18"/>
  <c r="F93" i="18"/>
  <c r="E93" i="18"/>
  <c r="D93" i="18"/>
  <c r="C93" i="18"/>
  <c r="B93" i="18"/>
  <c r="K92" i="18"/>
  <c r="J92" i="18"/>
  <c r="I92" i="18"/>
  <c r="H92" i="18"/>
  <c r="G92" i="18"/>
  <c r="F92" i="18"/>
  <c r="E92" i="18"/>
  <c r="D92" i="18"/>
  <c r="C92" i="18"/>
  <c r="B92" i="18"/>
  <c r="K91" i="18"/>
  <c r="J91" i="18"/>
  <c r="I91" i="18"/>
  <c r="H91" i="18"/>
  <c r="G91" i="18"/>
  <c r="F91" i="18"/>
  <c r="E91" i="18"/>
  <c r="D91" i="18"/>
  <c r="C91" i="18"/>
  <c r="B91" i="18"/>
  <c r="K90" i="18"/>
  <c r="J90" i="18"/>
  <c r="I90" i="18"/>
  <c r="H90" i="18"/>
  <c r="G90" i="18"/>
  <c r="F90" i="18"/>
  <c r="E90" i="18"/>
  <c r="D90" i="18"/>
  <c r="C90" i="18"/>
  <c r="B90" i="18"/>
  <c r="K89" i="18"/>
  <c r="J89" i="18"/>
  <c r="I89" i="18"/>
  <c r="H89" i="18"/>
  <c r="G89" i="18"/>
  <c r="F89" i="18"/>
  <c r="E89" i="18"/>
  <c r="D89" i="18"/>
  <c r="C89" i="18"/>
  <c r="B89" i="18"/>
  <c r="K88" i="18"/>
  <c r="J88" i="18"/>
  <c r="I88" i="18"/>
  <c r="H88" i="18"/>
  <c r="G88" i="18"/>
  <c r="F88" i="18"/>
  <c r="E88" i="18"/>
  <c r="D88" i="18"/>
  <c r="C88" i="18"/>
  <c r="B88" i="18"/>
  <c r="K87" i="18"/>
  <c r="J87" i="18"/>
  <c r="I87" i="18"/>
  <c r="H87" i="18"/>
  <c r="G87" i="18"/>
  <c r="F87" i="18"/>
  <c r="E87" i="18"/>
  <c r="D87" i="18"/>
  <c r="C87" i="18"/>
  <c r="B87" i="18"/>
  <c r="K86" i="18"/>
  <c r="J86" i="18"/>
  <c r="I86" i="18"/>
  <c r="H86" i="18"/>
  <c r="G86" i="18"/>
  <c r="F86" i="18"/>
  <c r="E86" i="18"/>
  <c r="D86" i="18"/>
  <c r="C86" i="18"/>
  <c r="B86" i="18"/>
  <c r="K85" i="18"/>
  <c r="J85" i="18"/>
  <c r="I85" i="18"/>
  <c r="H85" i="18"/>
  <c r="G85" i="18"/>
  <c r="F85" i="18"/>
  <c r="E85" i="18"/>
  <c r="D85" i="18"/>
  <c r="C85" i="18"/>
  <c r="B85" i="18"/>
  <c r="K84" i="18"/>
  <c r="J84" i="18"/>
  <c r="I84" i="18"/>
  <c r="H84" i="18"/>
  <c r="G84" i="18"/>
  <c r="F84" i="18"/>
  <c r="E84" i="18"/>
  <c r="D84" i="18"/>
  <c r="C84" i="18"/>
  <c r="B84" i="18"/>
  <c r="K83" i="18"/>
  <c r="J83" i="18"/>
  <c r="I83" i="18"/>
  <c r="H83" i="18"/>
  <c r="G83" i="18"/>
  <c r="F83" i="18"/>
  <c r="E83" i="18"/>
  <c r="D83" i="18"/>
  <c r="C83" i="18"/>
  <c r="B83" i="18"/>
  <c r="K82" i="18"/>
  <c r="J82" i="18"/>
  <c r="I82" i="18"/>
  <c r="H82" i="18"/>
  <c r="G82" i="18"/>
  <c r="F82" i="18"/>
  <c r="E82" i="18"/>
  <c r="D82" i="18"/>
  <c r="C82" i="18"/>
  <c r="B82" i="18"/>
  <c r="K81" i="18"/>
  <c r="J81" i="18"/>
  <c r="I81" i="18"/>
  <c r="H81" i="18"/>
  <c r="G81" i="18"/>
  <c r="F81" i="18"/>
  <c r="E81" i="18"/>
  <c r="D81" i="18"/>
  <c r="C81" i="18"/>
  <c r="B81" i="18"/>
  <c r="K80" i="18"/>
  <c r="J80" i="18"/>
  <c r="I80" i="18"/>
  <c r="H80" i="18"/>
  <c r="G80" i="18"/>
  <c r="F80" i="18"/>
  <c r="E80" i="18"/>
  <c r="D80" i="18"/>
  <c r="C80" i="18"/>
  <c r="B80" i="18"/>
  <c r="K79" i="18"/>
  <c r="J79" i="18"/>
  <c r="I79" i="18"/>
  <c r="H79" i="18"/>
  <c r="G79" i="18"/>
  <c r="F79" i="18"/>
  <c r="E79" i="18"/>
  <c r="D79" i="18"/>
  <c r="C79" i="18"/>
  <c r="B79" i="18"/>
  <c r="K78" i="18"/>
  <c r="J78" i="18"/>
  <c r="I78" i="18"/>
  <c r="H78" i="18"/>
  <c r="G78" i="18"/>
  <c r="F78" i="18"/>
  <c r="E78" i="18"/>
  <c r="D78" i="18"/>
  <c r="C78" i="18"/>
  <c r="B78" i="18"/>
  <c r="K77" i="18"/>
  <c r="J77" i="18"/>
  <c r="I77" i="18"/>
  <c r="H77" i="18"/>
  <c r="G77" i="18"/>
  <c r="F77" i="18"/>
  <c r="E77" i="18"/>
  <c r="D77" i="18"/>
  <c r="C77" i="18"/>
  <c r="B77" i="18"/>
  <c r="K76" i="18"/>
  <c r="J76" i="18"/>
  <c r="I76" i="18"/>
  <c r="H76" i="18"/>
  <c r="G76" i="18"/>
  <c r="F76" i="18"/>
  <c r="E76" i="18"/>
  <c r="D76" i="18"/>
  <c r="C76" i="18"/>
  <c r="B76" i="18"/>
  <c r="K75" i="18"/>
  <c r="J75" i="18"/>
  <c r="I75" i="18"/>
  <c r="H75" i="18"/>
  <c r="G75" i="18"/>
  <c r="F75" i="18"/>
  <c r="E75" i="18"/>
  <c r="D75" i="18"/>
  <c r="C75" i="18"/>
  <c r="B75" i="18"/>
  <c r="K74" i="18"/>
  <c r="J74" i="18"/>
  <c r="I74" i="18"/>
  <c r="H74" i="18"/>
  <c r="G74" i="18"/>
  <c r="F74" i="18"/>
  <c r="E74" i="18"/>
  <c r="D74" i="18"/>
  <c r="C74" i="18"/>
  <c r="B74" i="18"/>
  <c r="K73" i="18"/>
  <c r="J73" i="18"/>
  <c r="I73" i="18"/>
  <c r="H73" i="18"/>
  <c r="G73" i="18"/>
  <c r="F73" i="18"/>
  <c r="E73" i="18"/>
  <c r="D73" i="18"/>
  <c r="C73" i="18"/>
  <c r="B73" i="18"/>
  <c r="K72" i="18"/>
  <c r="J72" i="18"/>
  <c r="I72" i="18"/>
  <c r="H72" i="18"/>
  <c r="G72" i="18"/>
  <c r="F72" i="18"/>
  <c r="E72" i="18"/>
  <c r="D72" i="18"/>
  <c r="C72" i="18"/>
  <c r="B72" i="18"/>
  <c r="K71" i="18"/>
  <c r="J71" i="18"/>
  <c r="I71" i="18"/>
  <c r="H71" i="18"/>
  <c r="G71" i="18"/>
  <c r="F71" i="18"/>
  <c r="E71" i="18"/>
  <c r="D71" i="18"/>
  <c r="C71" i="18"/>
  <c r="B71" i="18"/>
  <c r="K70" i="18"/>
  <c r="J70" i="18"/>
  <c r="I70" i="18"/>
  <c r="H70" i="18"/>
  <c r="G70" i="18"/>
  <c r="F70" i="18"/>
  <c r="E70" i="18"/>
  <c r="D70" i="18"/>
  <c r="C70" i="18"/>
  <c r="B70" i="18"/>
  <c r="K69" i="18"/>
  <c r="J69" i="18"/>
  <c r="I69" i="18"/>
  <c r="H69" i="18"/>
  <c r="G69" i="18"/>
  <c r="F69" i="18"/>
  <c r="E69" i="18"/>
  <c r="D69" i="18"/>
  <c r="C69" i="18"/>
  <c r="B69" i="18"/>
  <c r="K68" i="18"/>
  <c r="J68" i="18"/>
  <c r="I68" i="18"/>
  <c r="H68" i="18"/>
  <c r="G68" i="18"/>
  <c r="F68" i="18"/>
  <c r="E68" i="18"/>
  <c r="D68" i="18"/>
  <c r="C68" i="18"/>
  <c r="B68" i="18"/>
  <c r="K67" i="18"/>
  <c r="J67" i="18"/>
  <c r="I67" i="18"/>
  <c r="H67" i="18"/>
  <c r="G67" i="18"/>
  <c r="F67" i="18"/>
  <c r="E67" i="18"/>
  <c r="D67" i="18"/>
  <c r="C67" i="18"/>
  <c r="B67" i="18"/>
  <c r="K66" i="18"/>
  <c r="J66" i="18"/>
  <c r="I66" i="18"/>
  <c r="H66" i="18"/>
  <c r="G66" i="18"/>
  <c r="F66" i="18"/>
  <c r="E66" i="18"/>
  <c r="D66" i="18"/>
  <c r="C66" i="18"/>
  <c r="B66" i="18"/>
  <c r="K65" i="18"/>
  <c r="J65" i="18"/>
  <c r="I65" i="18"/>
  <c r="H65" i="18"/>
  <c r="G65" i="18"/>
  <c r="F65" i="18"/>
  <c r="E65" i="18"/>
  <c r="D65" i="18"/>
  <c r="C65" i="18"/>
  <c r="B65" i="18"/>
  <c r="K64" i="18"/>
  <c r="J64" i="18"/>
  <c r="I64" i="18"/>
  <c r="H64" i="18"/>
  <c r="G64" i="18"/>
  <c r="F64" i="18"/>
  <c r="E64" i="18"/>
  <c r="D64" i="18"/>
  <c r="C64" i="18"/>
  <c r="B64" i="18"/>
  <c r="K63" i="18"/>
  <c r="J63" i="18"/>
  <c r="I63" i="18"/>
  <c r="H63" i="18"/>
  <c r="G63" i="18"/>
  <c r="F63" i="18"/>
  <c r="E63" i="18"/>
  <c r="D63" i="18"/>
  <c r="C63" i="18"/>
  <c r="B63" i="18"/>
  <c r="K62" i="18"/>
  <c r="J62" i="18"/>
  <c r="I62" i="18"/>
  <c r="H62" i="18"/>
  <c r="G62" i="18"/>
  <c r="F62" i="18"/>
  <c r="E62" i="18"/>
  <c r="D62" i="18"/>
  <c r="C62" i="18"/>
  <c r="B62" i="18"/>
  <c r="K61" i="18"/>
  <c r="J61" i="18"/>
  <c r="I61" i="18"/>
  <c r="H61" i="18"/>
  <c r="G61" i="18"/>
  <c r="F61" i="18"/>
  <c r="E61" i="18"/>
  <c r="D61" i="18"/>
  <c r="C61" i="18"/>
  <c r="B61" i="18"/>
  <c r="K60" i="18"/>
  <c r="J60" i="18"/>
  <c r="I60" i="18"/>
  <c r="H60" i="18"/>
  <c r="G60" i="18"/>
  <c r="F60" i="18"/>
  <c r="E60" i="18"/>
  <c r="D60" i="18"/>
  <c r="C60" i="18"/>
  <c r="B60" i="18"/>
  <c r="K59" i="18"/>
  <c r="J59" i="18"/>
  <c r="I59" i="18"/>
  <c r="H59" i="18"/>
  <c r="G59" i="18"/>
  <c r="F59" i="18"/>
  <c r="E59" i="18"/>
  <c r="D59" i="18"/>
  <c r="C59" i="18"/>
  <c r="B59" i="18"/>
  <c r="K58" i="18"/>
  <c r="J58" i="18"/>
  <c r="I58" i="18"/>
  <c r="H58" i="18"/>
  <c r="G58" i="18"/>
  <c r="F58" i="18"/>
  <c r="E58" i="18"/>
  <c r="D58" i="18"/>
  <c r="C58" i="18"/>
  <c r="B58" i="18"/>
  <c r="K57" i="18"/>
  <c r="J57" i="18"/>
  <c r="I57" i="18"/>
  <c r="H57" i="18"/>
  <c r="G57" i="18"/>
  <c r="F57" i="18"/>
  <c r="E57" i="18"/>
  <c r="D57" i="18"/>
  <c r="C57" i="18"/>
  <c r="B57" i="18"/>
  <c r="K56" i="18"/>
  <c r="J56" i="18"/>
  <c r="I56" i="18"/>
  <c r="H56" i="18"/>
  <c r="G56" i="18"/>
  <c r="F56" i="18"/>
  <c r="E56" i="18"/>
  <c r="D56" i="18"/>
  <c r="C56" i="18"/>
  <c r="B56" i="18"/>
  <c r="K55" i="18"/>
  <c r="J55" i="18"/>
  <c r="I55" i="18"/>
  <c r="H55" i="18"/>
  <c r="G55" i="18"/>
  <c r="F55" i="18"/>
  <c r="E55" i="18"/>
  <c r="D55" i="18"/>
  <c r="C55" i="18"/>
  <c r="B55" i="18"/>
  <c r="K54" i="18"/>
  <c r="J54" i="18"/>
  <c r="I54" i="18"/>
  <c r="H54" i="18"/>
  <c r="G54" i="18"/>
  <c r="F54" i="18"/>
  <c r="E54" i="18"/>
  <c r="D54" i="18"/>
  <c r="C54" i="18"/>
  <c r="B54" i="18"/>
  <c r="K53" i="18"/>
  <c r="J53" i="18"/>
  <c r="I53" i="18"/>
  <c r="H53" i="18"/>
  <c r="G53" i="18"/>
  <c r="F53" i="18"/>
  <c r="E53" i="18"/>
  <c r="D53" i="18"/>
  <c r="C53" i="18"/>
  <c r="B53" i="18"/>
  <c r="K52" i="18"/>
  <c r="J52" i="18"/>
  <c r="I52" i="18"/>
  <c r="H52" i="18"/>
  <c r="G52" i="18"/>
  <c r="F52" i="18"/>
  <c r="E52" i="18"/>
  <c r="D52" i="18"/>
  <c r="C52" i="18"/>
  <c r="B52" i="18"/>
  <c r="K51" i="18"/>
  <c r="J51" i="18"/>
  <c r="I51" i="18"/>
  <c r="H51" i="18"/>
  <c r="G51" i="18"/>
  <c r="F51" i="18"/>
  <c r="E51" i="18"/>
  <c r="D51" i="18"/>
  <c r="C51" i="18"/>
  <c r="B51" i="18"/>
  <c r="K50" i="18"/>
  <c r="J50" i="18"/>
  <c r="I50" i="18"/>
  <c r="H50" i="18"/>
  <c r="G50" i="18"/>
  <c r="F50" i="18"/>
  <c r="E50" i="18"/>
  <c r="D50" i="18"/>
  <c r="C50" i="18"/>
  <c r="B50" i="18"/>
  <c r="K49" i="18"/>
  <c r="J49" i="18"/>
  <c r="I49" i="18"/>
  <c r="H49" i="18"/>
  <c r="G49" i="18"/>
  <c r="F49" i="18"/>
  <c r="E49" i="18"/>
  <c r="D49" i="18"/>
  <c r="C49" i="18"/>
  <c r="B49" i="18"/>
  <c r="K48" i="18"/>
  <c r="J48" i="18"/>
  <c r="I48" i="18"/>
  <c r="H48" i="18"/>
  <c r="G48" i="18"/>
  <c r="F48" i="18"/>
  <c r="E48" i="18"/>
  <c r="D48" i="18"/>
  <c r="C48" i="18"/>
  <c r="B48" i="18"/>
  <c r="K47" i="18"/>
  <c r="J47" i="18"/>
  <c r="I47" i="18"/>
  <c r="H47" i="18"/>
  <c r="G47" i="18"/>
  <c r="F47" i="18"/>
  <c r="E47" i="18"/>
  <c r="D47" i="18"/>
  <c r="C47" i="18"/>
  <c r="B47" i="18"/>
  <c r="K46" i="18"/>
  <c r="J46" i="18"/>
  <c r="I46" i="18"/>
  <c r="H46" i="18"/>
  <c r="G46" i="18"/>
  <c r="F46" i="18"/>
  <c r="E46" i="18"/>
  <c r="D46" i="18"/>
  <c r="C46" i="18"/>
  <c r="B46" i="18"/>
  <c r="K45" i="18"/>
  <c r="J45" i="18"/>
  <c r="I45" i="18"/>
  <c r="H45" i="18"/>
  <c r="G45" i="18"/>
  <c r="F45" i="18"/>
  <c r="E45" i="18"/>
  <c r="D45" i="18"/>
  <c r="C45" i="18"/>
  <c r="B45" i="18"/>
  <c r="K44" i="18"/>
  <c r="J44" i="18"/>
  <c r="I44" i="18"/>
  <c r="H44" i="18"/>
  <c r="G44" i="18"/>
  <c r="F44" i="18"/>
  <c r="E44" i="18"/>
  <c r="D44" i="18"/>
  <c r="C44" i="18"/>
  <c r="B44" i="18"/>
  <c r="K43" i="18"/>
  <c r="J43" i="18"/>
  <c r="I43" i="18"/>
  <c r="H43" i="18"/>
  <c r="G43" i="18"/>
  <c r="F43" i="18"/>
  <c r="E43" i="18"/>
  <c r="D43" i="18"/>
  <c r="C43" i="18"/>
  <c r="B43" i="18"/>
  <c r="K42" i="18"/>
  <c r="J42" i="18"/>
  <c r="I42" i="18"/>
  <c r="H42" i="18"/>
  <c r="G42" i="18"/>
  <c r="F42" i="18"/>
  <c r="E42" i="18"/>
  <c r="D42" i="18"/>
  <c r="C42" i="18"/>
  <c r="B42" i="18"/>
  <c r="K41" i="18"/>
  <c r="J41" i="18"/>
  <c r="I41" i="18"/>
  <c r="H41" i="18"/>
  <c r="G41" i="18"/>
  <c r="F41" i="18"/>
  <c r="E41" i="18"/>
  <c r="D41" i="18"/>
  <c r="C41" i="18"/>
  <c r="B41" i="18"/>
  <c r="K40" i="18"/>
  <c r="J40" i="18"/>
  <c r="I40" i="18"/>
  <c r="H40" i="18"/>
  <c r="G40" i="18"/>
  <c r="F40" i="18"/>
  <c r="E40" i="18"/>
  <c r="D40" i="18"/>
  <c r="C40" i="18"/>
  <c r="B40" i="18"/>
  <c r="K39" i="18"/>
  <c r="J39" i="18"/>
  <c r="I39" i="18"/>
  <c r="H39" i="18"/>
  <c r="G39" i="18"/>
  <c r="F39" i="18"/>
  <c r="E39" i="18"/>
  <c r="D39" i="18"/>
  <c r="C39" i="18"/>
  <c r="B39" i="18"/>
  <c r="K38" i="18"/>
  <c r="J38" i="18"/>
  <c r="I38" i="18"/>
  <c r="H38" i="18"/>
  <c r="G38" i="18"/>
  <c r="F38" i="18"/>
  <c r="E38" i="18"/>
  <c r="D38" i="18"/>
  <c r="C38" i="18"/>
  <c r="B38" i="18"/>
  <c r="K37" i="18"/>
  <c r="J37" i="18"/>
  <c r="I37" i="18"/>
  <c r="H37" i="18"/>
  <c r="G37" i="18"/>
  <c r="F37" i="18"/>
  <c r="E37" i="18"/>
  <c r="D37" i="18"/>
  <c r="C37" i="18"/>
  <c r="B37" i="18"/>
  <c r="K36" i="18"/>
  <c r="J36" i="18"/>
  <c r="I36" i="18"/>
  <c r="H36" i="18"/>
  <c r="G36" i="18"/>
  <c r="F36" i="18"/>
  <c r="E36" i="18"/>
  <c r="D36" i="18"/>
  <c r="C36" i="18"/>
  <c r="B36" i="18"/>
  <c r="K35" i="18"/>
  <c r="J35" i="18"/>
  <c r="I35" i="18"/>
  <c r="H35" i="18"/>
  <c r="G35" i="18"/>
  <c r="F35" i="18"/>
  <c r="E35" i="18"/>
  <c r="D35" i="18"/>
  <c r="C35" i="18"/>
  <c r="B35" i="18"/>
  <c r="K34" i="18"/>
  <c r="J34" i="18"/>
  <c r="I34" i="18"/>
  <c r="H34" i="18"/>
  <c r="G34" i="18"/>
  <c r="F34" i="18"/>
  <c r="E34" i="18"/>
  <c r="D34" i="18"/>
  <c r="C34" i="18"/>
  <c r="B34" i="18"/>
  <c r="K33" i="18"/>
  <c r="J33" i="18"/>
  <c r="I33" i="18"/>
  <c r="H33" i="18"/>
  <c r="G33" i="18"/>
  <c r="F33" i="18"/>
  <c r="E33" i="18"/>
  <c r="D33" i="18"/>
  <c r="C33" i="18"/>
  <c r="B33" i="18"/>
  <c r="K32" i="18"/>
  <c r="J32" i="18"/>
  <c r="I32" i="18"/>
  <c r="H32" i="18"/>
  <c r="G32" i="18"/>
  <c r="F32" i="18"/>
  <c r="E32" i="18"/>
  <c r="D32" i="18"/>
  <c r="C32" i="18"/>
  <c r="B32" i="18"/>
  <c r="K31" i="18"/>
  <c r="J31" i="18"/>
  <c r="I31" i="18"/>
  <c r="H31" i="18"/>
  <c r="G31" i="18"/>
  <c r="F31" i="18"/>
  <c r="E31" i="18"/>
  <c r="D31" i="18"/>
  <c r="C31" i="18"/>
  <c r="B31" i="18"/>
  <c r="K30" i="18"/>
  <c r="J30" i="18"/>
  <c r="I30" i="18"/>
  <c r="H30" i="18"/>
  <c r="G30" i="18"/>
  <c r="F30" i="18"/>
  <c r="E30" i="18"/>
  <c r="D30" i="18"/>
  <c r="C30" i="18"/>
  <c r="B30" i="18"/>
  <c r="K29" i="18"/>
  <c r="J29" i="18"/>
  <c r="I29" i="18"/>
  <c r="H29" i="18"/>
  <c r="G29" i="18"/>
  <c r="F29" i="18"/>
  <c r="E29" i="18"/>
  <c r="D29" i="18"/>
  <c r="C29" i="18"/>
  <c r="B29" i="18"/>
  <c r="K28" i="18"/>
  <c r="J28" i="18"/>
  <c r="I28" i="18"/>
  <c r="H28" i="18"/>
  <c r="G28" i="18"/>
  <c r="F28" i="18"/>
  <c r="E28" i="18"/>
  <c r="D28" i="18"/>
  <c r="C28" i="18"/>
  <c r="B28" i="18"/>
  <c r="K27" i="18"/>
  <c r="J27" i="18"/>
  <c r="I27" i="18"/>
  <c r="H27" i="18"/>
  <c r="G27" i="18"/>
  <c r="F27" i="18"/>
  <c r="E27" i="18"/>
  <c r="D27" i="18"/>
  <c r="C27" i="18"/>
  <c r="B27" i="18"/>
  <c r="K26" i="18"/>
  <c r="J26" i="18"/>
  <c r="I26" i="18"/>
  <c r="H26" i="18"/>
  <c r="G26" i="18"/>
  <c r="F26" i="18"/>
  <c r="E26" i="18"/>
  <c r="D26" i="18"/>
  <c r="C26" i="18"/>
  <c r="B26" i="18"/>
  <c r="K25" i="18"/>
  <c r="J25" i="18"/>
  <c r="I25" i="18"/>
  <c r="H25" i="18"/>
  <c r="G25" i="18"/>
  <c r="F25" i="18"/>
  <c r="E25" i="18"/>
  <c r="D25" i="18"/>
  <c r="C25" i="18"/>
  <c r="B25" i="18"/>
  <c r="K24" i="18"/>
  <c r="J24" i="18"/>
  <c r="I24" i="18"/>
  <c r="H24" i="18"/>
  <c r="G24" i="18"/>
  <c r="F24" i="18"/>
  <c r="E24" i="18"/>
  <c r="D24" i="18"/>
  <c r="C24" i="18"/>
  <c r="B24" i="18"/>
  <c r="K23" i="18"/>
  <c r="J23" i="18"/>
  <c r="I23" i="18"/>
  <c r="H23" i="18"/>
  <c r="G23" i="18"/>
  <c r="F23" i="18"/>
  <c r="E23" i="18"/>
  <c r="D23" i="18"/>
  <c r="C23" i="18"/>
  <c r="B23" i="18"/>
  <c r="K22" i="18"/>
  <c r="J22" i="18"/>
  <c r="I22" i="18"/>
  <c r="H22" i="18"/>
  <c r="G22" i="18"/>
  <c r="F22" i="18"/>
  <c r="E22" i="18"/>
  <c r="D22" i="18"/>
  <c r="C22" i="18"/>
  <c r="B22" i="18"/>
  <c r="K21" i="18"/>
  <c r="J21" i="18"/>
  <c r="I21" i="18"/>
  <c r="H21" i="18"/>
  <c r="G21" i="18"/>
  <c r="F21" i="18"/>
  <c r="E21" i="18"/>
  <c r="D21" i="18"/>
  <c r="C21" i="18"/>
  <c r="B21" i="18"/>
  <c r="K10" i="18"/>
  <c r="J9" i="18"/>
  <c r="J8" i="18"/>
  <c r="J7" i="18"/>
  <c r="J6" i="18"/>
  <c r="I5" i="18"/>
  <c r="N3" i="18"/>
  <c r="J420" i="3"/>
  <c r="I420" i="3"/>
  <c r="H420" i="3"/>
  <c r="G420" i="3"/>
  <c r="F420" i="3"/>
  <c r="E420" i="3"/>
  <c r="D420" i="3"/>
  <c r="C420" i="3"/>
  <c r="B420" i="3"/>
  <c r="J419" i="3"/>
  <c r="I419" i="3"/>
  <c r="H419" i="3"/>
  <c r="G419" i="3"/>
  <c r="F419" i="3"/>
  <c r="E419" i="3"/>
  <c r="D419" i="3"/>
  <c r="C419" i="3"/>
  <c r="B419" i="3"/>
  <c r="J418" i="3"/>
  <c r="I418" i="3"/>
  <c r="H418" i="3"/>
  <c r="G418" i="3"/>
  <c r="F418" i="3"/>
  <c r="E418" i="3"/>
  <c r="D418" i="3"/>
  <c r="C418" i="3"/>
  <c r="B418" i="3"/>
  <c r="J417" i="3"/>
  <c r="I417" i="3"/>
  <c r="H417" i="3"/>
  <c r="G417" i="3"/>
  <c r="F417" i="3"/>
  <c r="E417" i="3"/>
  <c r="D417" i="3"/>
  <c r="C417" i="3"/>
  <c r="B417" i="3"/>
  <c r="J416" i="3"/>
  <c r="I416" i="3"/>
  <c r="H416" i="3"/>
  <c r="G416" i="3"/>
  <c r="F416" i="3"/>
  <c r="E416" i="3"/>
  <c r="D416" i="3"/>
  <c r="C416" i="3"/>
  <c r="B416" i="3"/>
  <c r="J415" i="3"/>
  <c r="I415" i="3"/>
  <c r="H415" i="3"/>
  <c r="G415" i="3"/>
  <c r="F415" i="3"/>
  <c r="E415" i="3"/>
  <c r="D415" i="3"/>
  <c r="C415" i="3"/>
  <c r="B415" i="3"/>
  <c r="J414" i="3"/>
  <c r="I414" i="3"/>
  <c r="H414" i="3"/>
  <c r="G414" i="3"/>
  <c r="F414" i="3"/>
  <c r="E414" i="3"/>
  <c r="D414" i="3"/>
  <c r="C414" i="3"/>
  <c r="B414" i="3"/>
  <c r="J413" i="3"/>
  <c r="I413" i="3"/>
  <c r="H413" i="3"/>
  <c r="G413" i="3"/>
  <c r="F413" i="3"/>
  <c r="E413" i="3"/>
  <c r="D413" i="3"/>
  <c r="C413" i="3"/>
  <c r="B413" i="3"/>
  <c r="J412" i="3"/>
  <c r="I412" i="3"/>
  <c r="H412" i="3"/>
  <c r="G412" i="3"/>
  <c r="F412" i="3"/>
  <c r="E412" i="3"/>
  <c r="D412" i="3"/>
  <c r="C412" i="3"/>
  <c r="B412" i="3"/>
  <c r="J411" i="3"/>
  <c r="I411" i="3"/>
  <c r="H411" i="3"/>
  <c r="G411" i="3"/>
  <c r="F411" i="3"/>
  <c r="E411" i="3"/>
  <c r="D411" i="3"/>
  <c r="C411" i="3"/>
  <c r="B411" i="3"/>
  <c r="J410" i="3"/>
  <c r="I410" i="3"/>
  <c r="H410" i="3"/>
  <c r="G410" i="3"/>
  <c r="F410" i="3"/>
  <c r="E410" i="3"/>
  <c r="D410" i="3"/>
  <c r="C410" i="3"/>
  <c r="B410" i="3"/>
  <c r="J409" i="3"/>
  <c r="I409" i="3"/>
  <c r="H409" i="3"/>
  <c r="G409" i="3"/>
  <c r="F409" i="3"/>
  <c r="E409" i="3"/>
  <c r="D409" i="3"/>
  <c r="C409" i="3"/>
  <c r="B409" i="3"/>
  <c r="J408" i="3"/>
  <c r="I408" i="3"/>
  <c r="H408" i="3"/>
  <c r="G408" i="3"/>
  <c r="F408" i="3"/>
  <c r="E408" i="3"/>
  <c r="D408" i="3"/>
  <c r="C408" i="3"/>
  <c r="B408" i="3"/>
  <c r="J407" i="3"/>
  <c r="I407" i="3"/>
  <c r="H407" i="3"/>
  <c r="G407" i="3"/>
  <c r="F407" i="3"/>
  <c r="E407" i="3"/>
  <c r="D407" i="3"/>
  <c r="C407" i="3"/>
  <c r="B407" i="3"/>
  <c r="J406" i="3"/>
  <c r="I406" i="3"/>
  <c r="H406" i="3"/>
  <c r="G406" i="3"/>
  <c r="F406" i="3"/>
  <c r="E406" i="3"/>
  <c r="D406" i="3"/>
  <c r="C406" i="3"/>
  <c r="B406" i="3"/>
  <c r="J405" i="3"/>
  <c r="I405" i="3"/>
  <c r="H405" i="3"/>
  <c r="G405" i="3"/>
  <c r="F405" i="3"/>
  <c r="E405" i="3"/>
  <c r="D405" i="3"/>
  <c r="C405" i="3"/>
  <c r="B405" i="3"/>
  <c r="J404" i="3"/>
  <c r="I404" i="3"/>
  <c r="H404" i="3"/>
  <c r="G404" i="3"/>
  <c r="F404" i="3"/>
  <c r="E404" i="3"/>
  <c r="D404" i="3"/>
  <c r="C404" i="3"/>
  <c r="B404" i="3"/>
  <c r="J403" i="3"/>
  <c r="I403" i="3"/>
  <c r="H403" i="3"/>
  <c r="G403" i="3"/>
  <c r="F403" i="3"/>
  <c r="E403" i="3"/>
  <c r="D403" i="3"/>
  <c r="C403" i="3"/>
  <c r="B403" i="3"/>
  <c r="J402" i="3"/>
  <c r="I402" i="3"/>
  <c r="H402" i="3"/>
  <c r="G402" i="3"/>
  <c r="F402" i="3"/>
  <c r="E402" i="3"/>
  <c r="D402" i="3"/>
  <c r="C402" i="3"/>
  <c r="B402" i="3"/>
  <c r="J401" i="3"/>
  <c r="I401" i="3"/>
  <c r="H401" i="3"/>
  <c r="G401" i="3"/>
  <c r="F401" i="3"/>
  <c r="E401" i="3"/>
  <c r="D401" i="3"/>
  <c r="C401" i="3"/>
  <c r="B401" i="3"/>
  <c r="J400" i="3"/>
  <c r="I400" i="3"/>
  <c r="H400" i="3"/>
  <c r="G400" i="3"/>
  <c r="F400" i="3"/>
  <c r="E400" i="3"/>
  <c r="D400" i="3"/>
  <c r="C400" i="3"/>
  <c r="B400" i="3"/>
  <c r="J399" i="3"/>
  <c r="I399" i="3"/>
  <c r="H399" i="3"/>
  <c r="G399" i="3"/>
  <c r="F399" i="3"/>
  <c r="E399" i="3"/>
  <c r="D399" i="3"/>
  <c r="C399" i="3"/>
  <c r="B399" i="3"/>
  <c r="J398" i="3"/>
  <c r="I398" i="3"/>
  <c r="H398" i="3"/>
  <c r="G398" i="3"/>
  <c r="F398" i="3"/>
  <c r="E398" i="3"/>
  <c r="D398" i="3"/>
  <c r="C398" i="3"/>
  <c r="B398" i="3"/>
  <c r="J397" i="3"/>
  <c r="I397" i="3"/>
  <c r="H397" i="3"/>
  <c r="G397" i="3"/>
  <c r="F397" i="3"/>
  <c r="E397" i="3"/>
  <c r="D397" i="3"/>
  <c r="C397" i="3"/>
  <c r="B397" i="3"/>
  <c r="J396" i="3"/>
  <c r="I396" i="3"/>
  <c r="H396" i="3"/>
  <c r="G396" i="3"/>
  <c r="F396" i="3"/>
  <c r="E396" i="3"/>
  <c r="D396" i="3"/>
  <c r="C396" i="3"/>
  <c r="B396" i="3"/>
  <c r="J395" i="3"/>
  <c r="I395" i="3"/>
  <c r="H395" i="3"/>
  <c r="G395" i="3"/>
  <c r="F395" i="3"/>
  <c r="E395" i="3"/>
  <c r="D395" i="3"/>
  <c r="C395" i="3"/>
  <c r="B395" i="3"/>
  <c r="J394" i="3"/>
  <c r="I394" i="3"/>
  <c r="H394" i="3"/>
  <c r="G394" i="3"/>
  <c r="F394" i="3"/>
  <c r="E394" i="3"/>
  <c r="D394" i="3"/>
  <c r="C394" i="3"/>
  <c r="B394" i="3"/>
  <c r="J393" i="3"/>
  <c r="I393" i="3"/>
  <c r="H393" i="3"/>
  <c r="G393" i="3"/>
  <c r="F393" i="3"/>
  <c r="E393" i="3"/>
  <c r="D393" i="3"/>
  <c r="C393" i="3"/>
  <c r="B393" i="3"/>
  <c r="J392" i="3"/>
  <c r="I392" i="3"/>
  <c r="H392" i="3"/>
  <c r="G392" i="3"/>
  <c r="F392" i="3"/>
  <c r="E392" i="3"/>
  <c r="D392" i="3"/>
  <c r="C392" i="3"/>
  <c r="B392" i="3"/>
  <c r="J391" i="3"/>
  <c r="I391" i="3"/>
  <c r="H391" i="3"/>
  <c r="G391" i="3"/>
  <c r="F391" i="3"/>
  <c r="E391" i="3"/>
  <c r="D391" i="3"/>
  <c r="C391" i="3"/>
  <c r="B391" i="3"/>
  <c r="J390" i="3"/>
  <c r="I390" i="3"/>
  <c r="H390" i="3"/>
  <c r="G390" i="3"/>
  <c r="F390" i="3"/>
  <c r="E390" i="3"/>
  <c r="D390" i="3"/>
  <c r="C390" i="3"/>
  <c r="B390" i="3"/>
  <c r="J389" i="3"/>
  <c r="I389" i="3"/>
  <c r="H389" i="3"/>
  <c r="G389" i="3"/>
  <c r="F389" i="3"/>
  <c r="E389" i="3"/>
  <c r="D389" i="3"/>
  <c r="C389" i="3"/>
  <c r="B389" i="3"/>
  <c r="J388" i="3"/>
  <c r="I388" i="3"/>
  <c r="H388" i="3"/>
  <c r="G388" i="3"/>
  <c r="F388" i="3"/>
  <c r="E388" i="3"/>
  <c r="D388" i="3"/>
  <c r="C388" i="3"/>
  <c r="B388" i="3"/>
  <c r="J387" i="3"/>
  <c r="I387" i="3"/>
  <c r="H387" i="3"/>
  <c r="G387" i="3"/>
  <c r="F387" i="3"/>
  <c r="E387" i="3"/>
  <c r="D387" i="3"/>
  <c r="C387" i="3"/>
  <c r="B387" i="3"/>
  <c r="J386" i="3"/>
  <c r="I386" i="3"/>
  <c r="H386" i="3"/>
  <c r="G386" i="3"/>
  <c r="F386" i="3"/>
  <c r="E386" i="3"/>
  <c r="D386" i="3"/>
  <c r="C386" i="3"/>
  <c r="B386" i="3"/>
  <c r="J385" i="3"/>
  <c r="I385" i="3"/>
  <c r="H385" i="3"/>
  <c r="G385" i="3"/>
  <c r="F385" i="3"/>
  <c r="E385" i="3"/>
  <c r="D385" i="3"/>
  <c r="C385" i="3"/>
  <c r="B385" i="3"/>
  <c r="J384" i="3"/>
  <c r="I384" i="3"/>
  <c r="H384" i="3"/>
  <c r="G384" i="3"/>
  <c r="F384" i="3"/>
  <c r="E384" i="3"/>
  <c r="D384" i="3"/>
  <c r="C384" i="3"/>
  <c r="B384" i="3"/>
  <c r="J383" i="3"/>
  <c r="I383" i="3"/>
  <c r="H383" i="3"/>
  <c r="G383" i="3"/>
  <c r="F383" i="3"/>
  <c r="E383" i="3"/>
  <c r="D383" i="3"/>
  <c r="C383" i="3"/>
  <c r="B383" i="3"/>
  <c r="J382" i="3"/>
  <c r="I382" i="3"/>
  <c r="H382" i="3"/>
  <c r="G382" i="3"/>
  <c r="F382" i="3"/>
  <c r="E382" i="3"/>
  <c r="D382" i="3"/>
  <c r="C382" i="3"/>
  <c r="B382" i="3"/>
  <c r="J381" i="3"/>
  <c r="I381" i="3"/>
  <c r="H381" i="3"/>
  <c r="G381" i="3"/>
  <c r="F381" i="3"/>
  <c r="E381" i="3"/>
  <c r="D381" i="3"/>
  <c r="C381" i="3"/>
  <c r="B381" i="3"/>
  <c r="J380" i="3"/>
  <c r="I380" i="3"/>
  <c r="H380" i="3"/>
  <c r="G380" i="3"/>
  <c r="F380" i="3"/>
  <c r="E380" i="3"/>
  <c r="D380" i="3"/>
  <c r="C380" i="3"/>
  <c r="B380" i="3"/>
  <c r="J379" i="3"/>
  <c r="I379" i="3"/>
  <c r="H379" i="3"/>
  <c r="G379" i="3"/>
  <c r="F379" i="3"/>
  <c r="E379" i="3"/>
  <c r="D379" i="3"/>
  <c r="C379" i="3"/>
  <c r="B379" i="3"/>
  <c r="J378" i="3"/>
  <c r="I378" i="3"/>
  <c r="H378" i="3"/>
  <c r="G378" i="3"/>
  <c r="F378" i="3"/>
  <c r="E378" i="3"/>
  <c r="D378" i="3"/>
  <c r="C378" i="3"/>
  <c r="B378" i="3"/>
  <c r="J377" i="3"/>
  <c r="I377" i="3"/>
  <c r="H377" i="3"/>
  <c r="G377" i="3"/>
  <c r="F377" i="3"/>
  <c r="E377" i="3"/>
  <c r="D377" i="3"/>
  <c r="C377" i="3"/>
  <c r="B377" i="3"/>
  <c r="J376" i="3"/>
  <c r="I376" i="3"/>
  <c r="H376" i="3"/>
  <c r="G376" i="3"/>
  <c r="F376" i="3"/>
  <c r="E376" i="3"/>
  <c r="D376" i="3"/>
  <c r="C376" i="3"/>
  <c r="B376" i="3"/>
  <c r="J375" i="3"/>
  <c r="I375" i="3"/>
  <c r="H375" i="3"/>
  <c r="G375" i="3"/>
  <c r="F375" i="3"/>
  <c r="E375" i="3"/>
  <c r="D375" i="3"/>
  <c r="C375" i="3"/>
  <c r="B375" i="3"/>
  <c r="J374" i="3"/>
  <c r="I374" i="3"/>
  <c r="H374" i="3"/>
  <c r="G374" i="3"/>
  <c r="F374" i="3"/>
  <c r="E374" i="3"/>
  <c r="D374" i="3"/>
  <c r="C374" i="3"/>
  <c r="B374" i="3"/>
  <c r="J373" i="3"/>
  <c r="I373" i="3"/>
  <c r="H373" i="3"/>
  <c r="G373" i="3"/>
  <c r="F373" i="3"/>
  <c r="E373" i="3"/>
  <c r="D373" i="3"/>
  <c r="C373" i="3"/>
  <c r="B373" i="3"/>
  <c r="J372" i="3"/>
  <c r="I372" i="3"/>
  <c r="H372" i="3"/>
  <c r="G372" i="3"/>
  <c r="F372" i="3"/>
  <c r="E372" i="3"/>
  <c r="D372" i="3"/>
  <c r="C372" i="3"/>
  <c r="B372" i="3"/>
  <c r="J371" i="3"/>
  <c r="I371" i="3"/>
  <c r="H371" i="3"/>
  <c r="G371" i="3"/>
  <c r="F371" i="3"/>
  <c r="E371" i="3"/>
  <c r="D371" i="3"/>
  <c r="C371" i="3"/>
  <c r="B371" i="3"/>
  <c r="J370" i="3"/>
  <c r="I370" i="3"/>
  <c r="H370" i="3"/>
  <c r="G370" i="3"/>
  <c r="F370" i="3"/>
  <c r="E370" i="3"/>
  <c r="D370" i="3"/>
  <c r="C370" i="3"/>
  <c r="B370" i="3"/>
  <c r="J369" i="3"/>
  <c r="I369" i="3"/>
  <c r="H369" i="3"/>
  <c r="G369" i="3"/>
  <c r="F369" i="3"/>
  <c r="E369" i="3"/>
  <c r="D369" i="3"/>
  <c r="C369" i="3"/>
  <c r="B369" i="3"/>
  <c r="J368" i="3"/>
  <c r="I368" i="3"/>
  <c r="H368" i="3"/>
  <c r="G368" i="3"/>
  <c r="F368" i="3"/>
  <c r="E368" i="3"/>
  <c r="D368" i="3"/>
  <c r="C368" i="3"/>
  <c r="B368" i="3"/>
  <c r="J367" i="3"/>
  <c r="I367" i="3"/>
  <c r="H367" i="3"/>
  <c r="G367" i="3"/>
  <c r="F367" i="3"/>
  <c r="E367" i="3"/>
  <c r="D367" i="3"/>
  <c r="C367" i="3"/>
  <c r="B367" i="3"/>
  <c r="J366" i="3"/>
  <c r="I366" i="3"/>
  <c r="H366" i="3"/>
  <c r="G366" i="3"/>
  <c r="F366" i="3"/>
  <c r="E366" i="3"/>
  <c r="D366" i="3"/>
  <c r="C366" i="3"/>
  <c r="B366" i="3"/>
  <c r="J365" i="3"/>
  <c r="I365" i="3"/>
  <c r="H365" i="3"/>
  <c r="G365" i="3"/>
  <c r="F365" i="3"/>
  <c r="E365" i="3"/>
  <c r="D365" i="3"/>
  <c r="C365" i="3"/>
  <c r="B365" i="3"/>
  <c r="J364" i="3"/>
  <c r="I364" i="3"/>
  <c r="H364" i="3"/>
  <c r="G364" i="3"/>
  <c r="F364" i="3"/>
  <c r="E364" i="3"/>
  <c r="D364" i="3"/>
  <c r="C364" i="3"/>
  <c r="B364" i="3"/>
  <c r="J363" i="3"/>
  <c r="I363" i="3"/>
  <c r="H363" i="3"/>
  <c r="G363" i="3"/>
  <c r="F363" i="3"/>
  <c r="E363" i="3"/>
  <c r="D363" i="3"/>
  <c r="C363" i="3"/>
  <c r="B363" i="3"/>
  <c r="J362" i="3"/>
  <c r="I362" i="3"/>
  <c r="H362" i="3"/>
  <c r="G362" i="3"/>
  <c r="F362" i="3"/>
  <c r="E362" i="3"/>
  <c r="D362" i="3"/>
  <c r="C362" i="3"/>
  <c r="B362" i="3"/>
  <c r="J361" i="3"/>
  <c r="I361" i="3"/>
  <c r="H361" i="3"/>
  <c r="G361" i="3"/>
  <c r="F361" i="3"/>
  <c r="E361" i="3"/>
  <c r="D361" i="3"/>
  <c r="C361" i="3"/>
  <c r="B361" i="3"/>
  <c r="J360" i="3"/>
  <c r="I360" i="3"/>
  <c r="H360" i="3"/>
  <c r="G360" i="3"/>
  <c r="F360" i="3"/>
  <c r="E360" i="3"/>
  <c r="D360" i="3"/>
  <c r="C360" i="3"/>
  <c r="B360" i="3"/>
  <c r="J359" i="3"/>
  <c r="I359" i="3"/>
  <c r="H359" i="3"/>
  <c r="G359" i="3"/>
  <c r="F359" i="3"/>
  <c r="E359" i="3"/>
  <c r="D359" i="3"/>
  <c r="C359" i="3"/>
  <c r="B359" i="3"/>
  <c r="J358" i="3"/>
  <c r="I358" i="3"/>
  <c r="H358" i="3"/>
  <c r="G358" i="3"/>
  <c r="F358" i="3"/>
  <c r="E358" i="3"/>
  <c r="D358" i="3"/>
  <c r="C358" i="3"/>
  <c r="B358" i="3"/>
  <c r="J357" i="3"/>
  <c r="I357" i="3"/>
  <c r="H357" i="3"/>
  <c r="G357" i="3"/>
  <c r="F357" i="3"/>
  <c r="E357" i="3"/>
  <c r="D357" i="3"/>
  <c r="C357" i="3"/>
  <c r="B357" i="3"/>
  <c r="J356" i="3"/>
  <c r="I356" i="3"/>
  <c r="H356" i="3"/>
  <c r="G356" i="3"/>
  <c r="F356" i="3"/>
  <c r="E356" i="3"/>
  <c r="D356" i="3"/>
  <c r="C356" i="3"/>
  <c r="B356" i="3"/>
  <c r="J355" i="3"/>
  <c r="I355" i="3"/>
  <c r="H355" i="3"/>
  <c r="G355" i="3"/>
  <c r="F355" i="3"/>
  <c r="E355" i="3"/>
  <c r="D355" i="3"/>
  <c r="C355" i="3"/>
  <c r="B355" i="3"/>
  <c r="J354" i="3"/>
  <c r="I354" i="3"/>
  <c r="H354" i="3"/>
  <c r="G354" i="3"/>
  <c r="F354" i="3"/>
  <c r="E354" i="3"/>
  <c r="D354" i="3"/>
  <c r="C354" i="3"/>
  <c r="B354" i="3"/>
  <c r="J353" i="3"/>
  <c r="I353" i="3"/>
  <c r="H353" i="3"/>
  <c r="G353" i="3"/>
  <c r="F353" i="3"/>
  <c r="E353" i="3"/>
  <c r="D353" i="3"/>
  <c r="C353" i="3"/>
  <c r="B353" i="3"/>
  <c r="J352" i="3"/>
  <c r="I352" i="3"/>
  <c r="H352" i="3"/>
  <c r="G352" i="3"/>
  <c r="F352" i="3"/>
  <c r="E352" i="3"/>
  <c r="D352" i="3"/>
  <c r="C352" i="3"/>
  <c r="B352" i="3"/>
  <c r="J351" i="3"/>
  <c r="I351" i="3"/>
  <c r="H351" i="3"/>
  <c r="G351" i="3"/>
  <c r="F351" i="3"/>
  <c r="E351" i="3"/>
  <c r="D351" i="3"/>
  <c r="C351" i="3"/>
  <c r="B351" i="3"/>
  <c r="J350" i="3"/>
  <c r="I350" i="3"/>
  <c r="H350" i="3"/>
  <c r="G350" i="3"/>
  <c r="F350" i="3"/>
  <c r="E350" i="3"/>
  <c r="D350" i="3"/>
  <c r="C350" i="3"/>
  <c r="B350" i="3"/>
  <c r="J349" i="3"/>
  <c r="I349" i="3"/>
  <c r="H349" i="3"/>
  <c r="G349" i="3"/>
  <c r="F349" i="3"/>
  <c r="E349" i="3"/>
  <c r="D349" i="3"/>
  <c r="C349" i="3"/>
  <c r="B349" i="3"/>
  <c r="J348" i="3"/>
  <c r="I348" i="3"/>
  <c r="H348" i="3"/>
  <c r="G348" i="3"/>
  <c r="F348" i="3"/>
  <c r="E348" i="3"/>
  <c r="D348" i="3"/>
  <c r="C348" i="3"/>
  <c r="B348" i="3"/>
  <c r="J347" i="3"/>
  <c r="I347" i="3"/>
  <c r="H347" i="3"/>
  <c r="G347" i="3"/>
  <c r="F347" i="3"/>
  <c r="E347" i="3"/>
  <c r="D347" i="3"/>
  <c r="C347" i="3"/>
  <c r="B347" i="3"/>
  <c r="J346" i="3"/>
  <c r="I346" i="3"/>
  <c r="H346" i="3"/>
  <c r="G346" i="3"/>
  <c r="F346" i="3"/>
  <c r="E346" i="3"/>
  <c r="D346" i="3"/>
  <c r="C346" i="3"/>
  <c r="B346" i="3"/>
  <c r="J345" i="3"/>
  <c r="I345" i="3"/>
  <c r="H345" i="3"/>
  <c r="G345" i="3"/>
  <c r="F345" i="3"/>
  <c r="E345" i="3"/>
  <c r="D345" i="3"/>
  <c r="C345" i="3"/>
  <c r="B345" i="3"/>
  <c r="J344" i="3"/>
  <c r="I344" i="3"/>
  <c r="H344" i="3"/>
  <c r="G344" i="3"/>
  <c r="F344" i="3"/>
  <c r="E344" i="3"/>
  <c r="D344" i="3"/>
  <c r="C344" i="3"/>
  <c r="B344" i="3"/>
  <c r="J343" i="3"/>
  <c r="I343" i="3"/>
  <c r="H343" i="3"/>
  <c r="G343" i="3"/>
  <c r="F343" i="3"/>
  <c r="E343" i="3"/>
  <c r="D343" i="3"/>
  <c r="C343" i="3"/>
  <c r="B343" i="3"/>
  <c r="J342" i="3"/>
  <c r="I342" i="3"/>
  <c r="H342" i="3"/>
  <c r="G342" i="3"/>
  <c r="F342" i="3"/>
  <c r="E342" i="3"/>
  <c r="D342" i="3"/>
  <c r="C342" i="3"/>
  <c r="B342" i="3"/>
  <c r="J341" i="3"/>
  <c r="I341" i="3"/>
  <c r="H341" i="3"/>
  <c r="G341" i="3"/>
  <c r="F341" i="3"/>
  <c r="E341" i="3"/>
  <c r="D341" i="3"/>
  <c r="C341" i="3"/>
  <c r="B341" i="3"/>
  <c r="J340" i="3"/>
  <c r="I340" i="3"/>
  <c r="H340" i="3"/>
  <c r="G340" i="3"/>
  <c r="F340" i="3"/>
  <c r="E340" i="3"/>
  <c r="D340" i="3"/>
  <c r="C340" i="3"/>
  <c r="B340" i="3"/>
  <c r="J339" i="3"/>
  <c r="I339" i="3"/>
  <c r="H339" i="3"/>
  <c r="G339" i="3"/>
  <c r="F339" i="3"/>
  <c r="E339" i="3"/>
  <c r="D339" i="3"/>
  <c r="C339" i="3"/>
  <c r="B339" i="3"/>
  <c r="J338" i="3"/>
  <c r="I338" i="3"/>
  <c r="H338" i="3"/>
  <c r="G338" i="3"/>
  <c r="F338" i="3"/>
  <c r="E338" i="3"/>
  <c r="D338" i="3"/>
  <c r="C338" i="3"/>
  <c r="B338" i="3"/>
  <c r="J337" i="3"/>
  <c r="I337" i="3"/>
  <c r="H337" i="3"/>
  <c r="G337" i="3"/>
  <c r="F337" i="3"/>
  <c r="E337" i="3"/>
  <c r="D337" i="3"/>
  <c r="C337" i="3"/>
  <c r="B337" i="3"/>
  <c r="J336" i="3"/>
  <c r="I336" i="3"/>
  <c r="H336" i="3"/>
  <c r="G336" i="3"/>
  <c r="F336" i="3"/>
  <c r="E336" i="3"/>
  <c r="D336" i="3"/>
  <c r="C336" i="3"/>
  <c r="B336" i="3"/>
  <c r="J335" i="3"/>
  <c r="I335" i="3"/>
  <c r="H335" i="3"/>
  <c r="G335" i="3"/>
  <c r="F335" i="3"/>
  <c r="E335" i="3"/>
  <c r="D335" i="3"/>
  <c r="C335" i="3"/>
  <c r="B335" i="3"/>
  <c r="J334" i="3"/>
  <c r="I334" i="3"/>
  <c r="H334" i="3"/>
  <c r="G334" i="3"/>
  <c r="F334" i="3"/>
  <c r="E334" i="3"/>
  <c r="D334" i="3"/>
  <c r="C334" i="3"/>
  <c r="B334" i="3"/>
  <c r="J333" i="3"/>
  <c r="I333" i="3"/>
  <c r="H333" i="3"/>
  <c r="G333" i="3"/>
  <c r="F333" i="3"/>
  <c r="E333" i="3"/>
  <c r="D333" i="3"/>
  <c r="C333" i="3"/>
  <c r="B333" i="3"/>
  <c r="J332" i="3"/>
  <c r="I332" i="3"/>
  <c r="H332" i="3"/>
  <c r="G332" i="3"/>
  <c r="F332" i="3"/>
  <c r="E332" i="3"/>
  <c r="D332" i="3"/>
  <c r="C332" i="3"/>
  <c r="B332" i="3"/>
  <c r="J331" i="3"/>
  <c r="I331" i="3"/>
  <c r="H331" i="3"/>
  <c r="G331" i="3"/>
  <c r="F331" i="3"/>
  <c r="E331" i="3"/>
  <c r="D331" i="3"/>
  <c r="C331" i="3"/>
  <c r="B331" i="3"/>
  <c r="J330" i="3"/>
  <c r="I330" i="3"/>
  <c r="H330" i="3"/>
  <c r="G330" i="3"/>
  <c r="F330" i="3"/>
  <c r="E330" i="3"/>
  <c r="D330" i="3"/>
  <c r="C330" i="3"/>
  <c r="B330" i="3"/>
  <c r="J329" i="3"/>
  <c r="I329" i="3"/>
  <c r="H329" i="3"/>
  <c r="G329" i="3"/>
  <c r="F329" i="3"/>
  <c r="E329" i="3"/>
  <c r="D329" i="3"/>
  <c r="C329" i="3"/>
  <c r="B329" i="3"/>
  <c r="J328" i="3"/>
  <c r="I328" i="3"/>
  <c r="H328" i="3"/>
  <c r="G328" i="3"/>
  <c r="F328" i="3"/>
  <c r="E328" i="3"/>
  <c r="D328" i="3"/>
  <c r="C328" i="3"/>
  <c r="B328" i="3"/>
  <c r="J327" i="3"/>
  <c r="I327" i="3"/>
  <c r="H327" i="3"/>
  <c r="G327" i="3"/>
  <c r="F327" i="3"/>
  <c r="E327" i="3"/>
  <c r="D327" i="3"/>
  <c r="C327" i="3"/>
  <c r="B327" i="3"/>
  <c r="J326" i="3"/>
  <c r="I326" i="3"/>
  <c r="H326" i="3"/>
  <c r="G326" i="3"/>
  <c r="F326" i="3"/>
  <c r="E326" i="3"/>
  <c r="D326" i="3"/>
  <c r="C326" i="3"/>
  <c r="B326" i="3"/>
  <c r="J325" i="3"/>
  <c r="I325" i="3"/>
  <c r="H325" i="3"/>
  <c r="G325" i="3"/>
  <c r="F325" i="3"/>
  <c r="E325" i="3"/>
  <c r="D325" i="3"/>
  <c r="C325" i="3"/>
  <c r="B325" i="3"/>
  <c r="J324" i="3"/>
  <c r="I324" i="3"/>
  <c r="H324" i="3"/>
  <c r="G324" i="3"/>
  <c r="F324" i="3"/>
  <c r="E324" i="3"/>
  <c r="D324" i="3"/>
  <c r="C324" i="3"/>
  <c r="B324" i="3"/>
  <c r="J323" i="3"/>
  <c r="I323" i="3"/>
  <c r="H323" i="3"/>
  <c r="G323" i="3"/>
  <c r="F323" i="3"/>
  <c r="E323" i="3"/>
  <c r="D323" i="3"/>
  <c r="C323" i="3"/>
  <c r="B323" i="3"/>
  <c r="J322" i="3"/>
  <c r="I322" i="3"/>
  <c r="H322" i="3"/>
  <c r="G322" i="3"/>
  <c r="F322" i="3"/>
  <c r="E322" i="3"/>
  <c r="D322" i="3"/>
  <c r="C322" i="3"/>
  <c r="B322" i="3"/>
  <c r="J321" i="3"/>
  <c r="I321" i="3"/>
  <c r="H321" i="3"/>
  <c r="G321" i="3"/>
  <c r="F321" i="3"/>
  <c r="E321" i="3"/>
  <c r="D321" i="3"/>
  <c r="C321" i="3"/>
  <c r="B321" i="3"/>
  <c r="J320" i="3"/>
  <c r="I320" i="3"/>
  <c r="H320" i="3"/>
  <c r="G320" i="3"/>
  <c r="F320" i="3"/>
  <c r="E320" i="3"/>
  <c r="D320" i="3"/>
  <c r="C320" i="3"/>
  <c r="B320" i="3"/>
  <c r="J319" i="3"/>
  <c r="I319" i="3"/>
  <c r="H319" i="3"/>
  <c r="G319" i="3"/>
  <c r="F319" i="3"/>
  <c r="E319" i="3"/>
  <c r="D319" i="3"/>
  <c r="C319" i="3"/>
  <c r="B319" i="3"/>
  <c r="J318" i="3"/>
  <c r="I318" i="3"/>
  <c r="H318" i="3"/>
  <c r="G318" i="3"/>
  <c r="F318" i="3"/>
  <c r="E318" i="3"/>
  <c r="D318" i="3"/>
  <c r="C318" i="3"/>
  <c r="B318" i="3"/>
  <c r="J317" i="3"/>
  <c r="I317" i="3"/>
  <c r="H317" i="3"/>
  <c r="G317" i="3"/>
  <c r="F317" i="3"/>
  <c r="E317" i="3"/>
  <c r="D317" i="3"/>
  <c r="C317" i="3"/>
  <c r="B317" i="3"/>
  <c r="J316" i="3"/>
  <c r="I316" i="3"/>
  <c r="H316" i="3"/>
  <c r="G316" i="3"/>
  <c r="F316" i="3"/>
  <c r="E316" i="3"/>
  <c r="D316" i="3"/>
  <c r="C316" i="3"/>
  <c r="B316" i="3"/>
  <c r="J315" i="3"/>
  <c r="I315" i="3"/>
  <c r="H315" i="3"/>
  <c r="G315" i="3"/>
  <c r="F315" i="3"/>
  <c r="E315" i="3"/>
  <c r="D315" i="3"/>
  <c r="C315" i="3"/>
  <c r="B315" i="3"/>
  <c r="J314" i="3"/>
  <c r="I314" i="3"/>
  <c r="H314" i="3"/>
  <c r="G314" i="3"/>
  <c r="F314" i="3"/>
  <c r="E314" i="3"/>
  <c r="D314" i="3"/>
  <c r="C314" i="3"/>
  <c r="B314" i="3"/>
  <c r="J313" i="3"/>
  <c r="I313" i="3"/>
  <c r="H313" i="3"/>
  <c r="G313" i="3"/>
  <c r="F313" i="3"/>
  <c r="E313" i="3"/>
  <c r="D313" i="3"/>
  <c r="C313" i="3"/>
  <c r="B313" i="3"/>
  <c r="J312" i="3"/>
  <c r="I312" i="3"/>
  <c r="H312" i="3"/>
  <c r="G312" i="3"/>
  <c r="F312" i="3"/>
  <c r="E312" i="3"/>
  <c r="D312" i="3"/>
  <c r="C312" i="3"/>
  <c r="B312" i="3"/>
  <c r="J311" i="3"/>
  <c r="I311" i="3"/>
  <c r="H311" i="3"/>
  <c r="G311" i="3"/>
  <c r="F311" i="3"/>
  <c r="E311" i="3"/>
  <c r="D311" i="3"/>
  <c r="C311" i="3"/>
  <c r="B311" i="3"/>
  <c r="J310" i="3"/>
  <c r="I310" i="3"/>
  <c r="H310" i="3"/>
  <c r="G310" i="3"/>
  <c r="F310" i="3"/>
  <c r="E310" i="3"/>
  <c r="D310" i="3"/>
  <c r="C310" i="3"/>
  <c r="B310" i="3"/>
  <c r="J309" i="3"/>
  <c r="I309" i="3"/>
  <c r="H309" i="3"/>
  <c r="G309" i="3"/>
  <c r="F309" i="3"/>
  <c r="E309" i="3"/>
  <c r="D309" i="3"/>
  <c r="C309" i="3"/>
  <c r="B309" i="3"/>
  <c r="J308" i="3"/>
  <c r="I308" i="3"/>
  <c r="H308" i="3"/>
  <c r="G308" i="3"/>
  <c r="F308" i="3"/>
  <c r="E308" i="3"/>
  <c r="D308" i="3"/>
  <c r="C308" i="3"/>
  <c r="B308" i="3"/>
  <c r="J307" i="3"/>
  <c r="I307" i="3"/>
  <c r="H307" i="3"/>
  <c r="G307" i="3"/>
  <c r="F307" i="3"/>
  <c r="E307" i="3"/>
  <c r="D307" i="3"/>
  <c r="C307" i="3"/>
  <c r="B307" i="3"/>
  <c r="J306" i="3"/>
  <c r="I306" i="3"/>
  <c r="H306" i="3"/>
  <c r="G306" i="3"/>
  <c r="F306" i="3"/>
  <c r="E306" i="3"/>
  <c r="D306" i="3"/>
  <c r="C306" i="3"/>
  <c r="B306" i="3"/>
  <c r="J305" i="3"/>
  <c r="I305" i="3"/>
  <c r="H305" i="3"/>
  <c r="G305" i="3"/>
  <c r="F305" i="3"/>
  <c r="E305" i="3"/>
  <c r="D305" i="3"/>
  <c r="C305" i="3"/>
  <c r="B305" i="3"/>
  <c r="J304" i="3"/>
  <c r="I304" i="3"/>
  <c r="H304" i="3"/>
  <c r="G304" i="3"/>
  <c r="F304" i="3"/>
  <c r="E304" i="3"/>
  <c r="D304" i="3"/>
  <c r="C304" i="3"/>
  <c r="B304" i="3"/>
  <c r="J303" i="3"/>
  <c r="I303" i="3"/>
  <c r="H303" i="3"/>
  <c r="G303" i="3"/>
  <c r="F303" i="3"/>
  <c r="E303" i="3"/>
  <c r="D303" i="3"/>
  <c r="C303" i="3"/>
  <c r="B303" i="3"/>
  <c r="J302" i="3"/>
  <c r="I302" i="3"/>
  <c r="H302" i="3"/>
  <c r="G302" i="3"/>
  <c r="F302" i="3"/>
  <c r="E302" i="3"/>
  <c r="D302" i="3"/>
  <c r="C302" i="3"/>
  <c r="B302" i="3"/>
  <c r="J301" i="3"/>
  <c r="I301" i="3"/>
  <c r="H301" i="3"/>
  <c r="G301" i="3"/>
  <c r="F301" i="3"/>
  <c r="E301" i="3"/>
  <c r="D301" i="3"/>
  <c r="C301" i="3"/>
  <c r="B301" i="3"/>
  <c r="J300" i="3"/>
  <c r="I300" i="3"/>
  <c r="H300" i="3"/>
  <c r="G300" i="3"/>
  <c r="F300" i="3"/>
  <c r="E300" i="3"/>
  <c r="D300" i="3"/>
  <c r="C300" i="3"/>
  <c r="B300" i="3"/>
  <c r="J299" i="3"/>
  <c r="I299" i="3"/>
  <c r="H299" i="3"/>
  <c r="G299" i="3"/>
  <c r="F299" i="3"/>
  <c r="E299" i="3"/>
  <c r="D299" i="3"/>
  <c r="C299" i="3"/>
  <c r="B299" i="3"/>
  <c r="J298" i="3"/>
  <c r="I298" i="3"/>
  <c r="H298" i="3"/>
  <c r="G298" i="3"/>
  <c r="F298" i="3"/>
  <c r="E298" i="3"/>
  <c r="D298" i="3"/>
  <c r="C298" i="3"/>
  <c r="B298" i="3"/>
  <c r="J297" i="3"/>
  <c r="I297" i="3"/>
  <c r="H297" i="3"/>
  <c r="G297" i="3"/>
  <c r="F297" i="3"/>
  <c r="E297" i="3"/>
  <c r="D297" i="3"/>
  <c r="C297" i="3"/>
  <c r="B297" i="3"/>
  <c r="J296" i="3"/>
  <c r="I296" i="3"/>
  <c r="H296" i="3"/>
  <c r="G296" i="3"/>
  <c r="F296" i="3"/>
  <c r="E296" i="3"/>
  <c r="D296" i="3"/>
  <c r="C296" i="3"/>
  <c r="B296" i="3"/>
  <c r="J295" i="3"/>
  <c r="I295" i="3"/>
  <c r="H295" i="3"/>
  <c r="G295" i="3"/>
  <c r="F295" i="3"/>
  <c r="E295" i="3"/>
  <c r="D295" i="3"/>
  <c r="C295" i="3"/>
  <c r="B295" i="3"/>
  <c r="J294" i="3"/>
  <c r="I294" i="3"/>
  <c r="H294" i="3"/>
  <c r="G294" i="3"/>
  <c r="F294" i="3"/>
  <c r="E294" i="3"/>
  <c r="D294" i="3"/>
  <c r="C294" i="3"/>
  <c r="B294" i="3"/>
  <c r="J293" i="3"/>
  <c r="I293" i="3"/>
  <c r="H293" i="3"/>
  <c r="G293" i="3"/>
  <c r="F293" i="3"/>
  <c r="E293" i="3"/>
  <c r="D293" i="3"/>
  <c r="C293" i="3"/>
  <c r="B293" i="3"/>
  <c r="J292" i="3"/>
  <c r="I292" i="3"/>
  <c r="H292" i="3"/>
  <c r="G292" i="3"/>
  <c r="F292" i="3"/>
  <c r="E292" i="3"/>
  <c r="D292" i="3"/>
  <c r="C292" i="3"/>
  <c r="B292" i="3"/>
  <c r="J291" i="3"/>
  <c r="I291" i="3"/>
  <c r="H291" i="3"/>
  <c r="G291" i="3"/>
  <c r="F291" i="3"/>
  <c r="E291" i="3"/>
  <c r="D291" i="3"/>
  <c r="C291" i="3"/>
  <c r="B291" i="3"/>
  <c r="J290" i="3"/>
  <c r="I290" i="3"/>
  <c r="H290" i="3"/>
  <c r="G290" i="3"/>
  <c r="F290" i="3"/>
  <c r="E290" i="3"/>
  <c r="D290" i="3"/>
  <c r="C290" i="3"/>
  <c r="B290" i="3"/>
  <c r="J289" i="3"/>
  <c r="I289" i="3"/>
  <c r="H289" i="3"/>
  <c r="G289" i="3"/>
  <c r="F289" i="3"/>
  <c r="E289" i="3"/>
  <c r="D289" i="3"/>
  <c r="C289" i="3"/>
  <c r="B289" i="3"/>
  <c r="J288" i="3"/>
  <c r="I288" i="3"/>
  <c r="H288" i="3"/>
  <c r="G288" i="3"/>
  <c r="F288" i="3"/>
  <c r="E288" i="3"/>
  <c r="D288" i="3"/>
  <c r="C288" i="3"/>
  <c r="B288" i="3"/>
  <c r="J287" i="3"/>
  <c r="I287" i="3"/>
  <c r="H287" i="3"/>
  <c r="G287" i="3"/>
  <c r="F287" i="3"/>
  <c r="E287" i="3"/>
  <c r="D287" i="3"/>
  <c r="C287" i="3"/>
  <c r="B287" i="3"/>
  <c r="J286" i="3"/>
  <c r="I286" i="3"/>
  <c r="H286" i="3"/>
  <c r="G286" i="3"/>
  <c r="F286" i="3"/>
  <c r="E286" i="3"/>
  <c r="D286" i="3"/>
  <c r="C286" i="3"/>
  <c r="B286" i="3"/>
  <c r="J285" i="3"/>
  <c r="I285" i="3"/>
  <c r="H285" i="3"/>
  <c r="G285" i="3"/>
  <c r="F285" i="3"/>
  <c r="E285" i="3"/>
  <c r="D285" i="3"/>
  <c r="C285" i="3"/>
  <c r="B285" i="3"/>
  <c r="J284" i="3"/>
  <c r="I284" i="3"/>
  <c r="H284" i="3"/>
  <c r="G284" i="3"/>
  <c r="F284" i="3"/>
  <c r="E284" i="3"/>
  <c r="D284" i="3"/>
  <c r="C284" i="3"/>
  <c r="B284" i="3"/>
  <c r="J283" i="3"/>
  <c r="I283" i="3"/>
  <c r="H283" i="3"/>
  <c r="G283" i="3"/>
  <c r="F283" i="3"/>
  <c r="E283" i="3"/>
  <c r="D283" i="3"/>
  <c r="C283" i="3"/>
  <c r="B283" i="3"/>
  <c r="J282" i="3"/>
  <c r="I282" i="3"/>
  <c r="H282" i="3"/>
  <c r="G282" i="3"/>
  <c r="F282" i="3"/>
  <c r="E282" i="3"/>
  <c r="D282" i="3"/>
  <c r="C282" i="3"/>
  <c r="B282" i="3"/>
  <c r="J281" i="3"/>
  <c r="I281" i="3"/>
  <c r="H281" i="3"/>
  <c r="G281" i="3"/>
  <c r="F281" i="3"/>
  <c r="E281" i="3"/>
  <c r="D281" i="3"/>
  <c r="C281" i="3"/>
  <c r="B281" i="3"/>
  <c r="J280" i="3"/>
  <c r="I280" i="3"/>
  <c r="H280" i="3"/>
  <c r="G280" i="3"/>
  <c r="F280" i="3"/>
  <c r="E280" i="3"/>
  <c r="D280" i="3"/>
  <c r="C280" i="3"/>
  <c r="B280" i="3"/>
  <c r="J279" i="3"/>
  <c r="I279" i="3"/>
  <c r="H279" i="3"/>
  <c r="G279" i="3"/>
  <c r="F279" i="3"/>
  <c r="E279" i="3"/>
  <c r="D279" i="3"/>
  <c r="C279" i="3"/>
  <c r="B279" i="3"/>
  <c r="J278" i="3"/>
  <c r="I278" i="3"/>
  <c r="H278" i="3"/>
  <c r="G278" i="3"/>
  <c r="F278" i="3"/>
  <c r="E278" i="3"/>
  <c r="D278" i="3"/>
  <c r="C278" i="3"/>
  <c r="B278" i="3"/>
  <c r="J277" i="3"/>
  <c r="I277" i="3"/>
  <c r="H277" i="3"/>
  <c r="G277" i="3"/>
  <c r="F277" i="3"/>
  <c r="E277" i="3"/>
  <c r="D277" i="3"/>
  <c r="C277" i="3"/>
  <c r="B277" i="3"/>
  <c r="J276" i="3"/>
  <c r="I276" i="3"/>
  <c r="H276" i="3"/>
  <c r="G276" i="3"/>
  <c r="F276" i="3"/>
  <c r="E276" i="3"/>
  <c r="D276" i="3"/>
  <c r="C276" i="3"/>
  <c r="B276" i="3"/>
  <c r="J275" i="3"/>
  <c r="I275" i="3"/>
  <c r="H275" i="3"/>
  <c r="G275" i="3"/>
  <c r="F275" i="3"/>
  <c r="E275" i="3"/>
  <c r="D275" i="3"/>
  <c r="C275" i="3"/>
  <c r="B275" i="3"/>
  <c r="J274" i="3"/>
  <c r="I274" i="3"/>
  <c r="H274" i="3"/>
  <c r="G274" i="3"/>
  <c r="F274" i="3"/>
  <c r="E274" i="3"/>
  <c r="D274" i="3"/>
  <c r="C274" i="3"/>
  <c r="B274" i="3"/>
  <c r="J273" i="3"/>
  <c r="I273" i="3"/>
  <c r="H273" i="3"/>
  <c r="G273" i="3"/>
  <c r="F273" i="3"/>
  <c r="E273" i="3"/>
  <c r="D273" i="3"/>
  <c r="C273" i="3"/>
  <c r="B273" i="3"/>
  <c r="J272" i="3"/>
  <c r="I272" i="3"/>
  <c r="H272" i="3"/>
  <c r="G272" i="3"/>
  <c r="F272" i="3"/>
  <c r="E272" i="3"/>
  <c r="D272" i="3"/>
  <c r="C272" i="3"/>
  <c r="B272" i="3"/>
  <c r="J271" i="3"/>
  <c r="I271" i="3"/>
  <c r="H271" i="3"/>
  <c r="G271" i="3"/>
  <c r="F271" i="3"/>
  <c r="E271" i="3"/>
  <c r="D271" i="3"/>
  <c r="C271" i="3"/>
  <c r="B271" i="3"/>
  <c r="J270" i="3"/>
  <c r="I270" i="3"/>
  <c r="H270" i="3"/>
  <c r="G270" i="3"/>
  <c r="F270" i="3"/>
  <c r="E270" i="3"/>
  <c r="D270" i="3"/>
  <c r="C270" i="3"/>
  <c r="B270" i="3"/>
  <c r="J269" i="3"/>
  <c r="I269" i="3"/>
  <c r="H269" i="3"/>
  <c r="G269" i="3"/>
  <c r="F269" i="3"/>
  <c r="E269" i="3"/>
  <c r="D269" i="3"/>
  <c r="C269" i="3"/>
  <c r="B269" i="3"/>
  <c r="J268" i="3"/>
  <c r="I268" i="3"/>
  <c r="H268" i="3"/>
  <c r="G268" i="3"/>
  <c r="F268" i="3"/>
  <c r="E268" i="3"/>
  <c r="D268" i="3"/>
  <c r="C268" i="3"/>
  <c r="B268" i="3"/>
  <c r="J267" i="3"/>
  <c r="I267" i="3"/>
  <c r="H267" i="3"/>
  <c r="G267" i="3"/>
  <c r="F267" i="3"/>
  <c r="E267" i="3"/>
  <c r="D267" i="3"/>
  <c r="C267" i="3"/>
  <c r="B267" i="3"/>
  <c r="J266" i="3"/>
  <c r="I266" i="3"/>
  <c r="H266" i="3"/>
  <c r="G266" i="3"/>
  <c r="F266" i="3"/>
  <c r="E266" i="3"/>
  <c r="D266" i="3"/>
  <c r="C266" i="3"/>
  <c r="B266" i="3"/>
  <c r="J265" i="3"/>
  <c r="I265" i="3"/>
  <c r="H265" i="3"/>
  <c r="G265" i="3"/>
  <c r="F265" i="3"/>
  <c r="E265" i="3"/>
  <c r="D265" i="3"/>
  <c r="C265" i="3"/>
  <c r="B265" i="3"/>
  <c r="J264" i="3"/>
  <c r="I264" i="3"/>
  <c r="H264" i="3"/>
  <c r="G264" i="3"/>
  <c r="F264" i="3"/>
  <c r="E264" i="3"/>
  <c r="D264" i="3"/>
  <c r="C264" i="3"/>
  <c r="B264" i="3"/>
  <c r="J263" i="3"/>
  <c r="I263" i="3"/>
  <c r="H263" i="3"/>
  <c r="G263" i="3"/>
  <c r="F263" i="3"/>
  <c r="E263" i="3"/>
  <c r="D263" i="3"/>
  <c r="C263" i="3"/>
  <c r="B263" i="3"/>
  <c r="J262" i="3"/>
  <c r="I262" i="3"/>
  <c r="H262" i="3"/>
  <c r="G262" i="3"/>
  <c r="F262" i="3"/>
  <c r="E262" i="3"/>
  <c r="D262" i="3"/>
  <c r="C262" i="3"/>
  <c r="B262" i="3"/>
  <c r="J261" i="3"/>
  <c r="I261" i="3"/>
  <c r="H261" i="3"/>
  <c r="G261" i="3"/>
  <c r="F261" i="3"/>
  <c r="E261" i="3"/>
  <c r="D261" i="3"/>
  <c r="C261" i="3"/>
  <c r="B261" i="3"/>
  <c r="J260" i="3"/>
  <c r="I260" i="3"/>
  <c r="H260" i="3"/>
  <c r="G260" i="3"/>
  <c r="F260" i="3"/>
  <c r="E260" i="3"/>
  <c r="D260" i="3"/>
  <c r="C260" i="3"/>
  <c r="B260" i="3"/>
  <c r="J259" i="3"/>
  <c r="I259" i="3"/>
  <c r="H259" i="3"/>
  <c r="G259" i="3"/>
  <c r="F259" i="3"/>
  <c r="E259" i="3"/>
  <c r="D259" i="3"/>
  <c r="C259" i="3"/>
  <c r="B259" i="3"/>
  <c r="J258" i="3"/>
  <c r="I258" i="3"/>
  <c r="H258" i="3"/>
  <c r="G258" i="3"/>
  <c r="F258" i="3"/>
  <c r="E258" i="3"/>
  <c r="D258" i="3"/>
  <c r="C258" i="3"/>
  <c r="B258" i="3"/>
  <c r="J257" i="3"/>
  <c r="I257" i="3"/>
  <c r="H257" i="3"/>
  <c r="G257" i="3"/>
  <c r="F257" i="3"/>
  <c r="E257" i="3"/>
  <c r="D257" i="3"/>
  <c r="C257" i="3"/>
  <c r="B257" i="3"/>
  <c r="J256" i="3"/>
  <c r="I256" i="3"/>
  <c r="H256" i="3"/>
  <c r="G256" i="3"/>
  <c r="F256" i="3"/>
  <c r="E256" i="3"/>
  <c r="D256" i="3"/>
  <c r="C256" i="3"/>
  <c r="B256" i="3"/>
  <c r="J255" i="3"/>
  <c r="I255" i="3"/>
  <c r="H255" i="3"/>
  <c r="G255" i="3"/>
  <c r="F255" i="3"/>
  <c r="E255" i="3"/>
  <c r="D255" i="3"/>
  <c r="C255" i="3"/>
  <c r="B255" i="3"/>
  <c r="J254" i="3"/>
  <c r="I254" i="3"/>
  <c r="H254" i="3"/>
  <c r="G254" i="3"/>
  <c r="F254" i="3"/>
  <c r="E254" i="3"/>
  <c r="D254" i="3"/>
  <c r="C254" i="3"/>
  <c r="B254" i="3"/>
  <c r="J253" i="3"/>
  <c r="I253" i="3"/>
  <c r="H253" i="3"/>
  <c r="G253" i="3"/>
  <c r="F253" i="3"/>
  <c r="E253" i="3"/>
  <c r="D253" i="3"/>
  <c r="C253" i="3"/>
  <c r="B253" i="3"/>
  <c r="J252" i="3"/>
  <c r="I252" i="3"/>
  <c r="H252" i="3"/>
  <c r="G252" i="3"/>
  <c r="F252" i="3"/>
  <c r="E252" i="3"/>
  <c r="D252" i="3"/>
  <c r="C252" i="3"/>
  <c r="B252" i="3"/>
  <c r="J251" i="3"/>
  <c r="I251" i="3"/>
  <c r="H251" i="3"/>
  <c r="G251" i="3"/>
  <c r="F251" i="3"/>
  <c r="E251" i="3"/>
  <c r="D251" i="3"/>
  <c r="C251" i="3"/>
  <c r="B251" i="3"/>
  <c r="J250" i="3"/>
  <c r="I250" i="3"/>
  <c r="H250" i="3"/>
  <c r="G250" i="3"/>
  <c r="F250" i="3"/>
  <c r="E250" i="3"/>
  <c r="D250" i="3"/>
  <c r="C250" i="3"/>
  <c r="B250" i="3"/>
  <c r="J249" i="3"/>
  <c r="I249" i="3"/>
  <c r="H249" i="3"/>
  <c r="G249" i="3"/>
  <c r="F249" i="3"/>
  <c r="E249" i="3"/>
  <c r="D249" i="3"/>
  <c r="C249" i="3"/>
  <c r="B249" i="3"/>
  <c r="J248" i="3"/>
  <c r="I248" i="3"/>
  <c r="H248" i="3"/>
  <c r="G248" i="3"/>
  <c r="F248" i="3"/>
  <c r="E248" i="3"/>
  <c r="D248" i="3"/>
  <c r="C248" i="3"/>
  <c r="B248" i="3"/>
  <c r="J247" i="3"/>
  <c r="I247" i="3"/>
  <c r="H247" i="3"/>
  <c r="G247" i="3"/>
  <c r="F247" i="3"/>
  <c r="E247" i="3"/>
  <c r="D247" i="3"/>
  <c r="C247" i="3"/>
  <c r="B247" i="3"/>
  <c r="J246" i="3"/>
  <c r="I246" i="3"/>
  <c r="H246" i="3"/>
  <c r="G246" i="3"/>
  <c r="F246" i="3"/>
  <c r="E246" i="3"/>
  <c r="D246" i="3"/>
  <c r="C246" i="3"/>
  <c r="B246" i="3"/>
  <c r="J245" i="3"/>
  <c r="I245" i="3"/>
  <c r="H245" i="3"/>
  <c r="G245" i="3"/>
  <c r="F245" i="3"/>
  <c r="E245" i="3"/>
  <c r="D245" i="3"/>
  <c r="C245" i="3"/>
  <c r="B245" i="3"/>
  <c r="J244" i="3"/>
  <c r="I244" i="3"/>
  <c r="H244" i="3"/>
  <c r="G244" i="3"/>
  <c r="F244" i="3"/>
  <c r="E244" i="3"/>
  <c r="D244" i="3"/>
  <c r="C244" i="3"/>
  <c r="B244" i="3"/>
  <c r="J243" i="3"/>
  <c r="I243" i="3"/>
  <c r="H243" i="3"/>
  <c r="G243" i="3"/>
  <c r="F243" i="3"/>
  <c r="E243" i="3"/>
  <c r="D243" i="3"/>
  <c r="C243" i="3"/>
  <c r="B243" i="3"/>
  <c r="J242" i="3"/>
  <c r="I242" i="3"/>
  <c r="H242" i="3"/>
  <c r="G242" i="3"/>
  <c r="F242" i="3"/>
  <c r="E242" i="3"/>
  <c r="D242" i="3"/>
  <c r="C242" i="3"/>
  <c r="B242" i="3"/>
  <c r="J241" i="3"/>
  <c r="I241" i="3"/>
  <c r="H241" i="3"/>
  <c r="G241" i="3"/>
  <c r="F241" i="3"/>
  <c r="E241" i="3"/>
  <c r="D241" i="3"/>
  <c r="C241" i="3"/>
  <c r="B241" i="3"/>
  <c r="J240" i="3"/>
  <c r="I240" i="3"/>
  <c r="H240" i="3"/>
  <c r="G240" i="3"/>
  <c r="F240" i="3"/>
  <c r="E240" i="3"/>
  <c r="D240" i="3"/>
  <c r="C240" i="3"/>
  <c r="B240" i="3"/>
  <c r="J239" i="3"/>
  <c r="I239" i="3"/>
  <c r="H239" i="3"/>
  <c r="G239" i="3"/>
  <c r="F239" i="3"/>
  <c r="E239" i="3"/>
  <c r="D239" i="3"/>
  <c r="C239" i="3"/>
  <c r="B239" i="3"/>
  <c r="J238" i="3"/>
  <c r="I238" i="3"/>
  <c r="H238" i="3"/>
  <c r="G238" i="3"/>
  <c r="F238" i="3"/>
  <c r="E238" i="3"/>
  <c r="D238" i="3"/>
  <c r="C238" i="3"/>
  <c r="B238" i="3"/>
  <c r="J237" i="3"/>
  <c r="I237" i="3"/>
  <c r="H237" i="3"/>
  <c r="G237" i="3"/>
  <c r="F237" i="3"/>
  <c r="E237" i="3"/>
  <c r="D237" i="3"/>
  <c r="C237" i="3"/>
  <c r="B237" i="3"/>
  <c r="J236" i="3"/>
  <c r="I236" i="3"/>
  <c r="H236" i="3"/>
  <c r="G236" i="3"/>
  <c r="F236" i="3"/>
  <c r="E236" i="3"/>
  <c r="D236" i="3"/>
  <c r="C236" i="3"/>
  <c r="B236" i="3"/>
  <c r="J235" i="3"/>
  <c r="I235" i="3"/>
  <c r="H235" i="3"/>
  <c r="G235" i="3"/>
  <c r="F235" i="3"/>
  <c r="E235" i="3"/>
  <c r="D235" i="3"/>
  <c r="C235" i="3"/>
  <c r="B235" i="3"/>
  <c r="J234" i="3"/>
  <c r="I234" i="3"/>
  <c r="H234" i="3"/>
  <c r="G234" i="3"/>
  <c r="F234" i="3"/>
  <c r="E234" i="3"/>
  <c r="D234" i="3"/>
  <c r="C234" i="3"/>
  <c r="B234" i="3"/>
  <c r="J233" i="3"/>
  <c r="I233" i="3"/>
  <c r="H233" i="3"/>
  <c r="G233" i="3"/>
  <c r="F233" i="3"/>
  <c r="E233" i="3"/>
  <c r="D233" i="3"/>
  <c r="C233" i="3"/>
  <c r="B233" i="3"/>
  <c r="J232" i="3"/>
  <c r="I232" i="3"/>
  <c r="H232" i="3"/>
  <c r="G232" i="3"/>
  <c r="F232" i="3"/>
  <c r="E232" i="3"/>
  <c r="D232" i="3"/>
  <c r="C232" i="3"/>
  <c r="B232" i="3"/>
  <c r="J231" i="3"/>
  <c r="I231" i="3"/>
  <c r="H231" i="3"/>
  <c r="G231" i="3"/>
  <c r="F231" i="3"/>
  <c r="E231" i="3"/>
  <c r="D231" i="3"/>
  <c r="C231" i="3"/>
  <c r="B231" i="3"/>
  <c r="J230" i="3"/>
  <c r="I230" i="3"/>
  <c r="H230" i="3"/>
  <c r="G230" i="3"/>
  <c r="F230" i="3"/>
  <c r="E230" i="3"/>
  <c r="D230" i="3"/>
  <c r="C230" i="3"/>
  <c r="B230" i="3"/>
  <c r="J229" i="3"/>
  <c r="I229" i="3"/>
  <c r="H229" i="3"/>
  <c r="G229" i="3"/>
  <c r="F229" i="3"/>
  <c r="E229" i="3"/>
  <c r="D229" i="3"/>
  <c r="C229" i="3"/>
  <c r="B229" i="3"/>
  <c r="J228" i="3"/>
  <c r="I228" i="3"/>
  <c r="H228" i="3"/>
  <c r="G228" i="3"/>
  <c r="F228" i="3"/>
  <c r="E228" i="3"/>
  <c r="D228" i="3"/>
  <c r="C228" i="3"/>
  <c r="B228" i="3"/>
  <c r="J227" i="3"/>
  <c r="I227" i="3"/>
  <c r="H227" i="3"/>
  <c r="G227" i="3"/>
  <c r="F227" i="3"/>
  <c r="E227" i="3"/>
  <c r="D227" i="3"/>
  <c r="C227" i="3"/>
  <c r="B227" i="3"/>
  <c r="J226" i="3"/>
  <c r="I226" i="3"/>
  <c r="H226" i="3"/>
  <c r="G226" i="3"/>
  <c r="F226" i="3"/>
  <c r="E226" i="3"/>
  <c r="D226" i="3"/>
  <c r="C226" i="3"/>
  <c r="B226" i="3"/>
  <c r="J225" i="3"/>
  <c r="I225" i="3"/>
  <c r="H225" i="3"/>
  <c r="G225" i="3"/>
  <c r="F225" i="3"/>
  <c r="E225" i="3"/>
  <c r="D225" i="3"/>
  <c r="C225" i="3"/>
  <c r="B225" i="3"/>
  <c r="J224" i="3"/>
  <c r="I224" i="3"/>
  <c r="H224" i="3"/>
  <c r="G224" i="3"/>
  <c r="F224" i="3"/>
  <c r="E224" i="3"/>
  <c r="D224" i="3"/>
  <c r="C224" i="3"/>
  <c r="B224" i="3"/>
  <c r="J223" i="3"/>
  <c r="I223" i="3"/>
  <c r="H223" i="3"/>
  <c r="G223" i="3"/>
  <c r="F223" i="3"/>
  <c r="E223" i="3"/>
  <c r="D223" i="3"/>
  <c r="C223" i="3"/>
  <c r="B223" i="3"/>
  <c r="J222" i="3"/>
  <c r="I222" i="3"/>
  <c r="H222" i="3"/>
  <c r="G222" i="3"/>
  <c r="F222" i="3"/>
  <c r="E222" i="3"/>
  <c r="D222" i="3"/>
  <c r="C222" i="3"/>
  <c r="B222" i="3"/>
  <c r="J221" i="3"/>
  <c r="I221" i="3"/>
  <c r="H221" i="3"/>
  <c r="G221" i="3"/>
  <c r="F221" i="3"/>
  <c r="E221" i="3"/>
  <c r="D221" i="3"/>
  <c r="C221" i="3"/>
  <c r="B221" i="3"/>
  <c r="J220" i="3"/>
  <c r="I220" i="3"/>
  <c r="H220" i="3"/>
  <c r="G220" i="3"/>
  <c r="F220" i="3"/>
  <c r="E220" i="3"/>
  <c r="D220" i="3"/>
  <c r="C220" i="3"/>
  <c r="B220" i="3"/>
  <c r="J219" i="3"/>
  <c r="I219" i="3"/>
  <c r="H219" i="3"/>
  <c r="G219" i="3"/>
  <c r="F219" i="3"/>
  <c r="E219" i="3"/>
  <c r="D219" i="3"/>
  <c r="C219" i="3"/>
  <c r="B219" i="3"/>
  <c r="J218" i="3"/>
  <c r="I218" i="3"/>
  <c r="H218" i="3"/>
  <c r="G218" i="3"/>
  <c r="F218" i="3"/>
  <c r="E218" i="3"/>
  <c r="D218" i="3"/>
  <c r="C218" i="3"/>
  <c r="B218" i="3"/>
  <c r="J217" i="3"/>
  <c r="I217" i="3"/>
  <c r="H217" i="3"/>
  <c r="G217" i="3"/>
  <c r="F217" i="3"/>
  <c r="E217" i="3"/>
  <c r="D217" i="3"/>
  <c r="C217" i="3"/>
  <c r="B217" i="3"/>
  <c r="J216" i="3"/>
  <c r="I216" i="3"/>
  <c r="H216" i="3"/>
  <c r="G216" i="3"/>
  <c r="F216" i="3"/>
  <c r="E216" i="3"/>
  <c r="D216" i="3"/>
  <c r="C216" i="3"/>
  <c r="B216" i="3"/>
  <c r="J215" i="3"/>
  <c r="I215" i="3"/>
  <c r="H215" i="3"/>
  <c r="G215" i="3"/>
  <c r="F215" i="3"/>
  <c r="E215" i="3"/>
  <c r="D215" i="3"/>
  <c r="C215" i="3"/>
  <c r="B215" i="3"/>
  <c r="J214" i="3"/>
  <c r="I214" i="3"/>
  <c r="H214" i="3"/>
  <c r="G214" i="3"/>
  <c r="F214" i="3"/>
  <c r="E214" i="3"/>
  <c r="D214" i="3"/>
  <c r="C214" i="3"/>
  <c r="B214" i="3"/>
  <c r="J213" i="3"/>
  <c r="I213" i="3"/>
  <c r="H213" i="3"/>
  <c r="G213" i="3"/>
  <c r="F213" i="3"/>
  <c r="E213" i="3"/>
  <c r="D213" i="3"/>
  <c r="C213" i="3"/>
  <c r="B213" i="3"/>
  <c r="J212" i="3"/>
  <c r="I212" i="3"/>
  <c r="H212" i="3"/>
  <c r="G212" i="3"/>
  <c r="F212" i="3"/>
  <c r="E212" i="3"/>
  <c r="D212" i="3"/>
  <c r="C212" i="3"/>
  <c r="B212" i="3"/>
  <c r="J211" i="3"/>
  <c r="I211" i="3"/>
  <c r="H211" i="3"/>
  <c r="G211" i="3"/>
  <c r="F211" i="3"/>
  <c r="E211" i="3"/>
  <c r="D211" i="3"/>
  <c r="C211" i="3"/>
  <c r="B211" i="3"/>
  <c r="J210" i="3"/>
  <c r="I210" i="3"/>
  <c r="H210" i="3"/>
  <c r="G210" i="3"/>
  <c r="F210" i="3"/>
  <c r="E210" i="3"/>
  <c r="D210" i="3"/>
  <c r="C210" i="3"/>
  <c r="B210" i="3"/>
  <c r="J209" i="3"/>
  <c r="I209" i="3"/>
  <c r="H209" i="3"/>
  <c r="G209" i="3"/>
  <c r="F209" i="3"/>
  <c r="E209" i="3"/>
  <c r="D209" i="3"/>
  <c r="C209" i="3"/>
  <c r="B209" i="3"/>
  <c r="J208" i="3"/>
  <c r="I208" i="3"/>
  <c r="H208" i="3"/>
  <c r="G208" i="3"/>
  <c r="F208" i="3"/>
  <c r="E208" i="3"/>
  <c r="D208" i="3"/>
  <c r="C208" i="3"/>
  <c r="B208" i="3"/>
  <c r="J207" i="3"/>
  <c r="I207" i="3"/>
  <c r="H207" i="3"/>
  <c r="G207" i="3"/>
  <c r="F207" i="3"/>
  <c r="E207" i="3"/>
  <c r="D207" i="3"/>
  <c r="C207" i="3"/>
  <c r="B207" i="3"/>
  <c r="J206" i="3"/>
  <c r="I206" i="3"/>
  <c r="H206" i="3"/>
  <c r="G206" i="3"/>
  <c r="F206" i="3"/>
  <c r="E206" i="3"/>
  <c r="D206" i="3"/>
  <c r="C206" i="3"/>
  <c r="B206" i="3"/>
  <c r="J205" i="3"/>
  <c r="I205" i="3"/>
  <c r="H205" i="3"/>
  <c r="G205" i="3"/>
  <c r="F205" i="3"/>
  <c r="E205" i="3"/>
  <c r="D205" i="3"/>
  <c r="C205" i="3"/>
  <c r="B205" i="3"/>
  <c r="J204" i="3"/>
  <c r="I204" i="3"/>
  <c r="H204" i="3"/>
  <c r="G204" i="3"/>
  <c r="F204" i="3"/>
  <c r="E204" i="3"/>
  <c r="D204" i="3"/>
  <c r="C204" i="3"/>
  <c r="B204" i="3"/>
  <c r="J203" i="3"/>
  <c r="I203" i="3"/>
  <c r="H203" i="3"/>
  <c r="G203" i="3"/>
  <c r="F203" i="3"/>
  <c r="E203" i="3"/>
  <c r="D203" i="3"/>
  <c r="C203" i="3"/>
  <c r="B203" i="3"/>
  <c r="J202" i="3"/>
  <c r="I202" i="3"/>
  <c r="H202" i="3"/>
  <c r="G202" i="3"/>
  <c r="F202" i="3"/>
  <c r="E202" i="3"/>
  <c r="D202" i="3"/>
  <c r="C202" i="3"/>
  <c r="B202" i="3"/>
  <c r="J201" i="3"/>
  <c r="I201" i="3"/>
  <c r="H201" i="3"/>
  <c r="G201" i="3"/>
  <c r="F201" i="3"/>
  <c r="E201" i="3"/>
  <c r="D201" i="3"/>
  <c r="C201" i="3"/>
  <c r="B201" i="3"/>
  <c r="J200" i="3"/>
  <c r="I200" i="3"/>
  <c r="H200" i="3"/>
  <c r="G200" i="3"/>
  <c r="F200" i="3"/>
  <c r="E200" i="3"/>
  <c r="D200" i="3"/>
  <c r="C200" i="3"/>
  <c r="B200" i="3"/>
  <c r="J199" i="3"/>
  <c r="I199" i="3"/>
  <c r="H199" i="3"/>
  <c r="G199" i="3"/>
  <c r="F199" i="3"/>
  <c r="E199" i="3"/>
  <c r="D199" i="3"/>
  <c r="C199" i="3"/>
  <c r="B199" i="3"/>
  <c r="J198" i="3"/>
  <c r="I198" i="3"/>
  <c r="H198" i="3"/>
  <c r="G198" i="3"/>
  <c r="F198" i="3"/>
  <c r="E198" i="3"/>
  <c r="D198" i="3"/>
  <c r="C198" i="3"/>
  <c r="B198" i="3"/>
  <c r="J197" i="3"/>
  <c r="I197" i="3"/>
  <c r="H197" i="3"/>
  <c r="G197" i="3"/>
  <c r="F197" i="3"/>
  <c r="E197" i="3"/>
  <c r="D197" i="3"/>
  <c r="C197" i="3"/>
  <c r="B197" i="3"/>
  <c r="J196" i="3"/>
  <c r="I196" i="3"/>
  <c r="H196" i="3"/>
  <c r="G196" i="3"/>
  <c r="F196" i="3"/>
  <c r="E196" i="3"/>
  <c r="D196" i="3"/>
  <c r="C196" i="3"/>
  <c r="B196" i="3"/>
  <c r="J195" i="3"/>
  <c r="I195" i="3"/>
  <c r="H195" i="3"/>
  <c r="G195" i="3"/>
  <c r="F195" i="3"/>
  <c r="E195" i="3"/>
  <c r="D195" i="3"/>
  <c r="C195" i="3"/>
  <c r="B195" i="3"/>
  <c r="J194" i="3"/>
  <c r="I194" i="3"/>
  <c r="H194" i="3"/>
  <c r="G194" i="3"/>
  <c r="F194" i="3"/>
  <c r="E194" i="3"/>
  <c r="D194" i="3"/>
  <c r="C194" i="3"/>
  <c r="B194" i="3"/>
  <c r="J193" i="3"/>
  <c r="I193" i="3"/>
  <c r="H193" i="3"/>
  <c r="G193" i="3"/>
  <c r="F193" i="3"/>
  <c r="E193" i="3"/>
  <c r="D193" i="3"/>
  <c r="C193" i="3"/>
  <c r="B193" i="3"/>
  <c r="J192" i="3"/>
  <c r="I192" i="3"/>
  <c r="H192" i="3"/>
  <c r="G192" i="3"/>
  <c r="F192" i="3"/>
  <c r="E192" i="3"/>
  <c r="D192" i="3"/>
  <c r="C192" i="3"/>
  <c r="B192" i="3"/>
  <c r="J191" i="3"/>
  <c r="I191" i="3"/>
  <c r="H191" i="3"/>
  <c r="G191" i="3"/>
  <c r="F191" i="3"/>
  <c r="E191" i="3"/>
  <c r="D191" i="3"/>
  <c r="C191" i="3"/>
  <c r="B191" i="3"/>
  <c r="J190" i="3"/>
  <c r="I190" i="3"/>
  <c r="H190" i="3"/>
  <c r="G190" i="3"/>
  <c r="F190" i="3"/>
  <c r="E190" i="3"/>
  <c r="D190" i="3"/>
  <c r="C190" i="3"/>
  <c r="B190" i="3"/>
  <c r="J189" i="3"/>
  <c r="I189" i="3"/>
  <c r="H189" i="3"/>
  <c r="G189" i="3"/>
  <c r="F189" i="3"/>
  <c r="E189" i="3"/>
  <c r="D189" i="3"/>
  <c r="C189" i="3"/>
  <c r="B189" i="3"/>
  <c r="J188" i="3"/>
  <c r="I188" i="3"/>
  <c r="H188" i="3"/>
  <c r="G188" i="3"/>
  <c r="F188" i="3"/>
  <c r="E188" i="3"/>
  <c r="D188" i="3"/>
  <c r="C188" i="3"/>
  <c r="B188" i="3"/>
  <c r="J187" i="3"/>
  <c r="I187" i="3"/>
  <c r="H187" i="3"/>
  <c r="G187" i="3"/>
  <c r="F187" i="3"/>
  <c r="E187" i="3"/>
  <c r="D187" i="3"/>
  <c r="C187" i="3"/>
  <c r="B187" i="3"/>
  <c r="J186" i="3"/>
  <c r="I186" i="3"/>
  <c r="H186" i="3"/>
  <c r="G186" i="3"/>
  <c r="F186" i="3"/>
  <c r="E186" i="3"/>
  <c r="D186" i="3"/>
  <c r="C186" i="3"/>
  <c r="B186" i="3"/>
  <c r="J185" i="3"/>
  <c r="I185" i="3"/>
  <c r="H185" i="3"/>
  <c r="G185" i="3"/>
  <c r="F185" i="3"/>
  <c r="E185" i="3"/>
  <c r="D185" i="3"/>
  <c r="C185" i="3"/>
  <c r="B185" i="3"/>
  <c r="J184" i="3"/>
  <c r="I184" i="3"/>
  <c r="H184" i="3"/>
  <c r="G184" i="3"/>
  <c r="F184" i="3"/>
  <c r="E184" i="3"/>
  <c r="D184" i="3"/>
  <c r="C184" i="3"/>
  <c r="B184" i="3"/>
  <c r="J183" i="3"/>
  <c r="I183" i="3"/>
  <c r="H183" i="3"/>
  <c r="G183" i="3"/>
  <c r="F183" i="3"/>
  <c r="E183" i="3"/>
  <c r="D183" i="3"/>
  <c r="C183" i="3"/>
  <c r="B183" i="3"/>
  <c r="J182" i="3"/>
  <c r="I182" i="3"/>
  <c r="H182" i="3"/>
  <c r="G182" i="3"/>
  <c r="F182" i="3"/>
  <c r="E182" i="3"/>
  <c r="D182" i="3"/>
  <c r="C182" i="3"/>
  <c r="B182" i="3"/>
  <c r="J181" i="3"/>
  <c r="I181" i="3"/>
  <c r="H181" i="3"/>
  <c r="G181" i="3"/>
  <c r="F181" i="3"/>
  <c r="E181" i="3"/>
  <c r="D181" i="3"/>
  <c r="C181" i="3"/>
  <c r="B181" i="3"/>
  <c r="J180" i="3"/>
  <c r="I180" i="3"/>
  <c r="H180" i="3"/>
  <c r="G180" i="3"/>
  <c r="F180" i="3"/>
  <c r="E180" i="3"/>
  <c r="D180" i="3"/>
  <c r="C180" i="3"/>
  <c r="B180" i="3"/>
  <c r="J179" i="3"/>
  <c r="I179" i="3"/>
  <c r="H179" i="3"/>
  <c r="G179" i="3"/>
  <c r="F179" i="3"/>
  <c r="E179" i="3"/>
  <c r="D179" i="3"/>
  <c r="C179" i="3"/>
  <c r="B179" i="3"/>
  <c r="J178" i="3"/>
  <c r="I178" i="3"/>
  <c r="H178" i="3"/>
  <c r="G178" i="3"/>
  <c r="F178" i="3"/>
  <c r="E178" i="3"/>
  <c r="D178" i="3"/>
  <c r="C178" i="3"/>
  <c r="B178" i="3"/>
  <c r="J177" i="3"/>
  <c r="I177" i="3"/>
  <c r="H177" i="3"/>
  <c r="G177" i="3"/>
  <c r="F177" i="3"/>
  <c r="E177" i="3"/>
  <c r="D177" i="3"/>
  <c r="C177" i="3"/>
  <c r="B177" i="3"/>
  <c r="J176" i="3"/>
  <c r="I176" i="3"/>
  <c r="H176" i="3"/>
  <c r="G176" i="3"/>
  <c r="F176" i="3"/>
  <c r="E176" i="3"/>
  <c r="D176" i="3"/>
  <c r="C176" i="3"/>
  <c r="B176" i="3"/>
  <c r="J175" i="3"/>
  <c r="I175" i="3"/>
  <c r="H175" i="3"/>
  <c r="G175" i="3"/>
  <c r="F175" i="3"/>
  <c r="E175" i="3"/>
  <c r="D175" i="3"/>
  <c r="C175" i="3"/>
  <c r="B175" i="3"/>
  <c r="J174" i="3"/>
  <c r="I174" i="3"/>
  <c r="H174" i="3"/>
  <c r="G174" i="3"/>
  <c r="F174" i="3"/>
  <c r="E174" i="3"/>
  <c r="D174" i="3"/>
  <c r="C174" i="3"/>
  <c r="B174" i="3"/>
  <c r="J173" i="3"/>
  <c r="I173" i="3"/>
  <c r="H173" i="3"/>
  <c r="G173" i="3"/>
  <c r="F173" i="3"/>
  <c r="E173" i="3"/>
  <c r="D173" i="3"/>
  <c r="C173" i="3"/>
  <c r="B173" i="3"/>
  <c r="J172" i="3"/>
  <c r="I172" i="3"/>
  <c r="H172" i="3"/>
  <c r="G172" i="3"/>
  <c r="F172" i="3"/>
  <c r="E172" i="3"/>
  <c r="D172" i="3"/>
  <c r="C172" i="3"/>
  <c r="B172" i="3"/>
  <c r="J171" i="3"/>
  <c r="I171" i="3"/>
  <c r="H171" i="3"/>
  <c r="G171" i="3"/>
  <c r="F171" i="3"/>
  <c r="E171" i="3"/>
  <c r="D171" i="3"/>
  <c r="C171" i="3"/>
  <c r="B171" i="3"/>
  <c r="J170" i="3"/>
  <c r="I170" i="3"/>
  <c r="H170" i="3"/>
  <c r="G170" i="3"/>
  <c r="F170" i="3"/>
  <c r="E170" i="3"/>
  <c r="D170" i="3"/>
  <c r="C170" i="3"/>
  <c r="B170" i="3"/>
  <c r="J169" i="3"/>
  <c r="I169" i="3"/>
  <c r="H169" i="3"/>
  <c r="G169" i="3"/>
  <c r="F169" i="3"/>
  <c r="E169" i="3"/>
  <c r="D169" i="3"/>
  <c r="C169" i="3"/>
  <c r="B169" i="3"/>
  <c r="J168" i="3"/>
  <c r="I168" i="3"/>
  <c r="H168" i="3"/>
  <c r="G168" i="3"/>
  <c r="F168" i="3"/>
  <c r="E168" i="3"/>
  <c r="D168" i="3"/>
  <c r="C168" i="3"/>
  <c r="B168" i="3"/>
  <c r="J167" i="3"/>
  <c r="I167" i="3"/>
  <c r="H167" i="3"/>
  <c r="G167" i="3"/>
  <c r="F167" i="3"/>
  <c r="E167" i="3"/>
  <c r="D167" i="3"/>
  <c r="C167" i="3"/>
  <c r="B167" i="3"/>
  <c r="J166" i="3"/>
  <c r="I166" i="3"/>
  <c r="H166" i="3"/>
  <c r="G166" i="3"/>
  <c r="F166" i="3"/>
  <c r="E166" i="3"/>
  <c r="D166" i="3"/>
  <c r="C166" i="3"/>
  <c r="B166" i="3"/>
  <c r="J165" i="3"/>
  <c r="I165" i="3"/>
  <c r="H165" i="3"/>
  <c r="G165" i="3"/>
  <c r="F165" i="3"/>
  <c r="E165" i="3"/>
  <c r="D165" i="3"/>
  <c r="C165" i="3"/>
  <c r="B165" i="3"/>
  <c r="J164" i="3"/>
  <c r="I164" i="3"/>
  <c r="H164" i="3"/>
  <c r="G164" i="3"/>
  <c r="F164" i="3"/>
  <c r="E164" i="3"/>
  <c r="D164" i="3"/>
  <c r="C164" i="3"/>
  <c r="B164" i="3"/>
  <c r="J163" i="3"/>
  <c r="I163" i="3"/>
  <c r="H163" i="3"/>
  <c r="G163" i="3"/>
  <c r="F163" i="3"/>
  <c r="E163" i="3"/>
  <c r="D163" i="3"/>
  <c r="C163" i="3"/>
  <c r="B163" i="3"/>
  <c r="J162" i="3"/>
  <c r="I162" i="3"/>
  <c r="H162" i="3"/>
  <c r="G162" i="3"/>
  <c r="F162" i="3"/>
  <c r="E162" i="3"/>
  <c r="D162" i="3"/>
  <c r="C162" i="3"/>
  <c r="B162" i="3"/>
  <c r="J161" i="3"/>
  <c r="I161" i="3"/>
  <c r="H161" i="3"/>
  <c r="G161" i="3"/>
  <c r="F161" i="3"/>
  <c r="E161" i="3"/>
  <c r="D161" i="3"/>
  <c r="C161" i="3"/>
  <c r="B161" i="3"/>
  <c r="J160" i="3"/>
  <c r="I160" i="3"/>
  <c r="H160" i="3"/>
  <c r="G160" i="3"/>
  <c r="F160" i="3"/>
  <c r="E160" i="3"/>
  <c r="D160" i="3"/>
  <c r="C160" i="3"/>
  <c r="B160" i="3"/>
  <c r="J159" i="3"/>
  <c r="I159" i="3"/>
  <c r="H159" i="3"/>
  <c r="G159" i="3"/>
  <c r="F159" i="3"/>
  <c r="E159" i="3"/>
  <c r="D159" i="3"/>
  <c r="C159" i="3"/>
  <c r="B159" i="3"/>
  <c r="J158" i="3"/>
  <c r="I158" i="3"/>
  <c r="H158" i="3"/>
  <c r="G158" i="3"/>
  <c r="F158" i="3"/>
  <c r="E158" i="3"/>
  <c r="D158" i="3"/>
  <c r="C158" i="3"/>
  <c r="B158" i="3"/>
  <c r="J157" i="3"/>
  <c r="I157" i="3"/>
  <c r="H157" i="3"/>
  <c r="G157" i="3"/>
  <c r="F157" i="3"/>
  <c r="E157" i="3"/>
  <c r="D157" i="3"/>
  <c r="C157" i="3"/>
  <c r="B157" i="3"/>
  <c r="J156" i="3"/>
  <c r="I156" i="3"/>
  <c r="H156" i="3"/>
  <c r="G156" i="3"/>
  <c r="F156" i="3"/>
  <c r="E156" i="3"/>
  <c r="D156" i="3"/>
  <c r="C156" i="3"/>
  <c r="B156" i="3"/>
  <c r="J155" i="3"/>
  <c r="I155" i="3"/>
  <c r="H155" i="3"/>
  <c r="G155" i="3"/>
  <c r="F155" i="3"/>
  <c r="E155" i="3"/>
  <c r="D155" i="3"/>
  <c r="C155" i="3"/>
  <c r="B155" i="3"/>
  <c r="J154" i="3"/>
  <c r="I154" i="3"/>
  <c r="H154" i="3"/>
  <c r="G154" i="3"/>
  <c r="F154" i="3"/>
  <c r="E154" i="3"/>
  <c r="D154" i="3"/>
  <c r="C154" i="3"/>
  <c r="B154" i="3"/>
  <c r="J153" i="3"/>
  <c r="I153" i="3"/>
  <c r="H153" i="3"/>
  <c r="G153" i="3"/>
  <c r="F153" i="3"/>
  <c r="E153" i="3"/>
  <c r="D153" i="3"/>
  <c r="C153" i="3"/>
  <c r="B153" i="3"/>
  <c r="J152" i="3"/>
  <c r="I152" i="3"/>
  <c r="H152" i="3"/>
  <c r="G152" i="3"/>
  <c r="F152" i="3"/>
  <c r="E152" i="3"/>
  <c r="D152" i="3"/>
  <c r="C152" i="3"/>
  <c r="B152" i="3"/>
  <c r="J151" i="3"/>
  <c r="I151" i="3"/>
  <c r="H151" i="3"/>
  <c r="G151" i="3"/>
  <c r="F151" i="3"/>
  <c r="E151" i="3"/>
  <c r="D151" i="3"/>
  <c r="C151" i="3"/>
  <c r="B151" i="3"/>
  <c r="J150" i="3"/>
  <c r="I150" i="3"/>
  <c r="H150" i="3"/>
  <c r="G150" i="3"/>
  <c r="F150" i="3"/>
  <c r="E150" i="3"/>
  <c r="D150" i="3"/>
  <c r="C150" i="3"/>
  <c r="B150" i="3"/>
  <c r="J149" i="3"/>
  <c r="I149" i="3"/>
  <c r="H149" i="3"/>
  <c r="G149" i="3"/>
  <c r="F149" i="3"/>
  <c r="E149" i="3"/>
  <c r="D149" i="3"/>
  <c r="C149" i="3"/>
  <c r="B149" i="3"/>
  <c r="J148" i="3"/>
  <c r="I148" i="3"/>
  <c r="H148" i="3"/>
  <c r="G148" i="3"/>
  <c r="F148" i="3"/>
  <c r="E148" i="3"/>
  <c r="D148" i="3"/>
  <c r="C148" i="3"/>
  <c r="B148" i="3"/>
  <c r="J147" i="3"/>
  <c r="I147" i="3"/>
  <c r="H147" i="3"/>
  <c r="G147" i="3"/>
  <c r="F147" i="3"/>
  <c r="E147" i="3"/>
  <c r="D147" i="3"/>
  <c r="C147" i="3"/>
  <c r="B147" i="3"/>
  <c r="J146" i="3"/>
  <c r="I146" i="3"/>
  <c r="H146" i="3"/>
  <c r="G146" i="3"/>
  <c r="F146" i="3"/>
  <c r="E146" i="3"/>
  <c r="D146" i="3"/>
  <c r="C146" i="3"/>
  <c r="B146" i="3"/>
  <c r="J145" i="3"/>
  <c r="I145" i="3"/>
  <c r="H145" i="3"/>
  <c r="G145" i="3"/>
  <c r="F145" i="3"/>
  <c r="E145" i="3"/>
  <c r="D145" i="3"/>
  <c r="C145" i="3"/>
  <c r="B145" i="3"/>
  <c r="J144" i="3"/>
  <c r="I144" i="3"/>
  <c r="H144" i="3"/>
  <c r="G144" i="3"/>
  <c r="F144" i="3"/>
  <c r="E144" i="3"/>
  <c r="D144" i="3"/>
  <c r="C144" i="3"/>
  <c r="B144" i="3"/>
  <c r="J143" i="3"/>
  <c r="I143" i="3"/>
  <c r="H143" i="3"/>
  <c r="G143" i="3"/>
  <c r="F143" i="3"/>
  <c r="E143" i="3"/>
  <c r="D143" i="3"/>
  <c r="C143" i="3"/>
  <c r="B143" i="3"/>
  <c r="J142" i="3"/>
  <c r="I142" i="3"/>
  <c r="H142" i="3"/>
  <c r="G142" i="3"/>
  <c r="F142" i="3"/>
  <c r="E142" i="3"/>
  <c r="D142" i="3"/>
  <c r="C142" i="3"/>
  <c r="B142" i="3"/>
  <c r="J141" i="3"/>
  <c r="I141" i="3"/>
  <c r="H141" i="3"/>
  <c r="G141" i="3"/>
  <c r="F141" i="3"/>
  <c r="E141" i="3"/>
  <c r="D141" i="3"/>
  <c r="C141" i="3"/>
  <c r="B141" i="3"/>
  <c r="J140" i="3"/>
  <c r="I140" i="3"/>
  <c r="H140" i="3"/>
  <c r="G140" i="3"/>
  <c r="F140" i="3"/>
  <c r="E140" i="3"/>
  <c r="D140" i="3"/>
  <c r="C140" i="3"/>
  <c r="B140" i="3"/>
  <c r="J139" i="3"/>
  <c r="I139" i="3"/>
  <c r="H139" i="3"/>
  <c r="G139" i="3"/>
  <c r="F139" i="3"/>
  <c r="E139" i="3"/>
  <c r="D139" i="3"/>
  <c r="C139" i="3"/>
  <c r="B139" i="3"/>
  <c r="J138" i="3"/>
  <c r="I138" i="3"/>
  <c r="H138" i="3"/>
  <c r="G138" i="3"/>
  <c r="F138" i="3"/>
  <c r="E138" i="3"/>
  <c r="D138" i="3"/>
  <c r="C138" i="3"/>
  <c r="B138" i="3"/>
  <c r="J137" i="3"/>
  <c r="I137" i="3"/>
  <c r="H137" i="3"/>
  <c r="G137" i="3"/>
  <c r="F137" i="3"/>
  <c r="E137" i="3"/>
  <c r="D137" i="3"/>
  <c r="C137" i="3"/>
  <c r="B137" i="3"/>
  <c r="J136" i="3"/>
  <c r="I136" i="3"/>
  <c r="H136" i="3"/>
  <c r="G136" i="3"/>
  <c r="F136" i="3"/>
  <c r="E136" i="3"/>
  <c r="D136" i="3"/>
  <c r="C136" i="3"/>
  <c r="B136" i="3"/>
  <c r="J135" i="3"/>
  <c r="I135" i="3"/>
  <c r="H135" i="3"/>
  <c r="G135" i="3"/>
  <c r="F135" i="3"/>
  <c r="E135" i="3"/>
  <c r="D135" i="3"/>
  <c r="C135" i="3"/>
  <c r="B135" i="3"/>
  <c r="J134" i="3"/>
  <c r="I134" i="3"/>
  <c r="H134" i="3"/>
  <c r="G134" i="3"/>
  <c r="F134" i="3"/>
  <c r="E134" i="3"/>
  <c r="D134" i="3"/>
  <c r="C134" i="3"/>
  <c r="B134" i="3"/>
  <c r="J133" i="3"/>
  <c r="I133" i="3"/>
  <c r="H133" i="3"/>
  <c r="G133" i="3"/>
  <c r="F133" i="3"/>
  <c r="E133" i="3"/>
  <c r="D133" i="3"/>
  <c r="C133" i="3"/>
  <c r="B133" i="3"/>
  <c r="J132" i="3"/>
  <c r="I132" i="3"/>
  <c r="H132" i="3"/>
  <c r="G132" i="3"/>
  <c r="F132" i="3"/>
  <c r="E132" i="3"/>
  <c r="D132" i="3"/>
  <c r="C132" i="3"/>
  <c r="B132" i="3"/>
  <c r="J131" i="3"/>
  <c r="I131" i="3"/>
  <c r="H131" i="3"/>
  <c r="G131" i="3"/>
  <c r="F131" i="3"/>
  <c r="E131" i="3"/>
  <c r="D131" i="3"/>
  <c r="C131" i="3"/>
  <c r="B131" i="3"/>
  <c r="J130" i="3"/>
  <c r="I130" i="3"/>
  <c r="H130" i="3"/>
  <c r="G130" i="3"/>
  <c r="F130" i="3"/>
  <c r="E130" i="3"/>
  <c r="D130" i="3"/>
  <c r="C130" i="3"/>
  <c r="B130" i="3"/>
  <c r="J129" i="3"/>
  <c r="I129" i="3"/>
  <c r="H129" i="3"/>
  <c r="G129" i="3"/>
  <c r="F129" i="3"/>
  <c r="E129" i="3"/>
  <c r="D129" i="3"/>
  <c r="C129" i="3"/>
  <c r="B129" i="3"/>
  <c r="J128" i="3"/>
  <c r="I128" i="3"/>
  <c r="H128" i="3"/>
  <c r="G128" i="3"/>
  <c r="F128" i="3"/>
  <c r="E128" i="3"/>
  <c r="D128" i="3"/>
  <c r="C128" i="3"/>
  <c r="B128" i="3"/>
  <c r="J127" i="3"/>
  <c r="I127" i="3"/>
  <c r="H127" i="3"/>
  <c r="G127" i="3"/>
  <c r="F127" i="3"/>
  <c r="E127" i="3"/>
  <c r="D127" i="3"/>
  <c r="C127" i="3"/>
  <c r="B127" i="3"/>
  <c r="J126" i="3"/>
  <c r="I126" i="3"/>
  <c r="H126" i="3"/>
  <c r="G126" i="3"/>
  <c r="F126" i="3"/>
  <c r="E126" i="3"/>
  <c r="D126" i="3"/>
  <c r="C126" i="3"/>
  <c r="B126" i="3"/>
  <c r="J125" i="3"/>
  <c r="I125" i="3"/>
  <c r="H125" i="3"/>
  <c r="G125" i="3"/>
  <c r="F125" i="3"/>
  <c r="E125" i="3"/>
  <c r="D125" i="3"/>
  <c r="C125" i="3"/>
  <c r="B125" i="3"/>
  <c r="J124" i="3"/>
  <c r="I124" i="3"/>
  <c r="H124" i="3"/>
  <c r="G124" i="3"/>
  <c r="F124" i="3"/>
  <c r="E124" i="3"/>
  <c r="D124" i="3"/>
  <c r="C124" i="3"/>
  <c r="B124" i="3"/>
  <c r="J123" i="3"/>
  <c r="I123" i="3"/>
  <c r="H123" i="3"/>
  <c r="G123" i="3"/>
  <c r="F123" i="3"/>
  <c r="E123" i="3"/>
  <c r="D123" i="3"/>
  <c r="C123" i="3"/>
  <c r="B123" i="3"/>
  <c r="J122" i="3"/>
  <c r="I122" i="3"/>
  <c r="H122" i="3"/>
  <c r="G122" i="3"/>
  <c r="F122" i="3"/>
  <c r="E122" i="3"/>
  <c r="D122" i="3"/>
  <c r="C122" i="3"/>
  <c r="B122" i="3"/>
  <c r="J121" i="3"/>
  <c r="I121" i="3"/>
  <c r="H121" i="3"/>
  <c r="G121" i="3"/>
  <c r="F121" i="3"/>
  <c r="E121" i="3"/>
  <c r="D121" i="3"/>
  <c r="C121" i="3"/>
  <c r="B121" i="3"/>
  <c r="J120" i="3"/>
  <c r="I120" i="3"/>
  <c r="H120" i="3"/>
  <c r="G120" i="3"/>
  <c r="F120" i="3"/>
  <c r="E120" i="3"/>
  <c r="D120" i="3"/>
  <c r="C120" i="3"/>
  <c r="B120" i="3"/>
  <c r="J119" i="3"/>
  <c r="I119" i="3"/>
  <c r="H119" i="3"/>
  <c r="G119" i="3"/>
  <c r="F119" i="3"/>
  <c r="E119" i="3"/>
  <c r="D119" i="3"/>
  <c r="C119" i="3"/>
  <c r="B119" i="3"/>
  <c r="J118" i="3"/>
  <c r="I118" i="3"/>
  <c r="H118" i="3"/>
  <c r="G118" i="3"/>
  <c r="F118" i="3"/>
  <c r="E118" i="3"/>
  <c r="D118" i="3"/>
  <c r="C118" i="3"/>
  <c r="B118" i="3"/>
  <c r="J117" i="3"/>
  <c r="I117" i="3"/>
  <c r="H117" i="3"/>
  <c r="G117" i="3"/>
  <c r="F117" i="3"/>
  <c r="E117" i="3"/>
  <c r="D117" i="3"/>
  <c r="C117" i="3"/>
  <c r="B117" i="3"/>
  <c r="J116" i="3"/>
  <c r="I116" i="3"/>
  <c r="H116" i="3"/>
  <c r="G116" i="3"/>
  <c r="F116" i="3"/>
  <c r="E116" i="3"/>
  <c r="D116" i="3"/>
  <c r="C116" i="3"/>
  <c r="B116" i="3"/>
  <c r="J115" i="3"/>
  <c r="I115" i="3"/>
  <c r="H115" i="3"/>
  <c r="G115" i="3"/>
  <c r="F115" i="3"/>
  <c r="E115" i="3"/>
  <c r="D115" i="3"/>
  <c r="C115" i="3"/>
  <c r="B115" i="3"/>
  <c r="J114" i="3"/>
  <c r="I114" i="3"/>
  <c r="H114" i="3"/>
  <c r="G114" i="3"/>
  <c r="F114" i="3"/>
  <c r="E114" i="3"/>
  <c r="D114" i="3"/>
  <c r="C114" i="3"/>
  <c r="B114" i="3"/>
  <c r="J113" i="3"/>
  <c r="I113" i="3"/>
  <c r="H113" i="3"/>
  <c r="G113" i="3"/>
  <c r="F113" i="3"/>
  <c r="E113" i="3"/>
  <c r="D113" i="3"/>
  <c r="C113" i="3"/>
  <c r="B113" i="3"/>
  <c r="J112" i="3"/>
  <c r="I112" i="3"/>
  <c r="H112" i="3"/>
  <c r="G112" i="3"/>
  <c r="F112" i="3"/>
  <c r="E112" i="3"/>
  <c r="D112" i="3"/>
  <c r="C112" i="3"/>
  <c r="B112" i="3"/>
  <c r="J111" i="3"/>
  <c r="I111" i="3"/>
  <c r="H111" i="3"/>
  <c r="G111" i="3"/>
  <c r="F111" i="3"/>
  <c r="E111" i="3"/>
  <c r="D111" i="3"/>
  <c r="C111" i="3"/>
  <c r="B111" i="3"/>
  <c r="J110" i="3"/>
  <c r="I110" i="3"/>
  <c r="H110" i="3"/>
  <c r="G110" i="3"/>
  <c r="F110" i="3"/>
  <c r="E110" i="3"/>
  <c r="D110" i="3"/>
  <c r="C110" i="3"/>
  <c r="B110" i="3"/>
  <c r="J109" i="3"/>
  <c r="I109" i="3"/>
  <c r="H109" i="3"/>
  <c r="G109" i="3"/>
  <c r="F109" i="3"/>
  <c r="E109" i="3"/>
  <c r="D109" i="3"/>
  <c r="C109" i="3"/>
  <c r="B109" i="3"/>
  <c r="J108" i="3"/>
  <c r="I108" i="3"/>
  <c r="H108" i="3"/>
  <c r="G108" i="3"/>
  <c r="F108" i="3"/>
  <c r="E108" i="3"/>
  <c r="D108" i="3"/>
  <c r="C108" i="3"/>
  <c r="B108" i="3"/>
  <c r="J107" i="3"/>
  <c r="I107" i="3"/>
  <c r="H107" i="3"/>
  <c r="G107" i="3"/>
  <c r="F107" i="3"/>
  <c r="E107" i="3"/>
  <c r="D107" i="3"/>
  <c r="C107" i="3"/>
  <c r="B107" i="3"/>
  <c r="J106" i="3"/>
  <c r="I106" i="3"/>
  <c r="H106" i="3"/>
  <c r="G106" i="3"/>
  <c r="F106" i="3"/>
  <c r="E106" i="3"/>
  <c r="D106" i="3"/>
  <c r="C106" i="3"/>
  <c r="B106" i="3"/>
  <c r="J105" i="3"/>
  <c r="I105" i="3"/>
  <c r="H105" i="3"/>
  <c r="G105" i="3"/>
  <c r="F105" i="3"/>
  <c r="E105" i="3"/>
  <c r="D105" i="3"/>
  <c r="C105" i="3"/>
  <c r="B105" i="3"/>
  <c r="J104" i="3"/>
  <c r="I104" i="3"/>
  <c r="H104" i="3"/>
  <c r="G104" i="3"/>
  <c r="F104" i="3"/>
  <c r="E104" i="3"/>
  <c r="D104" i="3"/>
  <c r="C104" i="3"/>
  <c r="B104" i="3"/>
  <c r="J103" i="3"/>
  <c r="I103" i="3"/>
  <c r="H103" i="3"/>
  <c r="G103" i="3"/>
  <c r="F103" i="3"/>
  <c r="E103" i="3"/>
  <c r="D103" i="3"/>
  <c r="C103" i="3"/>
  <c r="B103" i="3"/>
  <c r="J102" i="3"/>
  <c r="I102" i="3"/>
  <c r="H102" i="3"/>
  <c r="G102" i="3"/>
  <c r="F102" i="3"/>
  <c r="E102" i="3"/>
  <c r="D102" i="3"/>
  <c r="C102" i="3"/>
  <c r="B102" i="3"/>
  <c r="J101" i="3"/>
  <c r="I101" i="3"/>
  <c r="H101" i="3"/>
  <c r="G101" i="3"/>
  <c r="F101" i="3"/>
  <c r="E101" i="3"/>
  <c r="D101" i="3"/>
  <c r="C101" i="3"/>
  <c r="B101" i="3"/>
  <c r="J100" i="3"/>
  <c r="I100" i="3"/>
  <c r="H100" i="3"/>
  <c r="G100" i="3"/>
  <c r="F100" i="3"/>
  <c r="E100" i="3"/>
  <c r="D100" i="3"/>
  <c r="C100" i="3"/>
  <c r="B100" i="3"/>
  <c r="J99" i="3"/>
  <c r="I99" i="3"/>
  <c r="H99" i="3"/>
  <c r="G99" i="3"/>
  <c r="F99" i="3"/>
  <c r="E99" i="3"/>
  <c r="D99" i="3"/>
  <c r="C99" i="3"/>
  <c r="B99" i="3"/>
  <c r="J98" i="3"/>
  <c r="I98" i="3"/>
  <c r="H98" i="3"/>
  <c r="G98" i="3"/>
  <c r="F98" i="3"/>
  <c r="E98" i="3"/>
  <c r="D98" i="3"/>
  <c r="C98" i="3"/>
  <c r="B98" i="3"/>
  <c r="J97" i="3"/>
  <c r="I97" i="3"/>
  <c r="H97" i="3"/>
  <c r="G97" i="3"/>
  <c r="F97" i="3"/>
  <c r="E97" i="3"/>
  <c r="D97" i="3"/>
  <c r="C97" i="3"/>
  <c r="B97" i="3"/>
  <c r="J96" i="3"/>
  <c r="I96" i="3"/>
  <c r="H96" i="3"/>
  <c r="G96" i="3"/>
  <c r="F96" i="3"/>
  <c r="E96" i="3"/>
  <c r="D96" i="3"/>
  <c r="C96" i="3"/>
  <c r="B96" i="3"/>
  <c r="J95" i="3"/>
  <c r="I95" i="3"/>
  <c r="H95" i="3"/>
  <c r="G95" i="3"/>
  <c r="F95" i="3"/>
  <c r="E95" i="3"/>
  <c r="D95" i="3"/>
  <c r="C95" i="3"/>
  <c r="B95" i="3"/>
  <c r="J94" i="3"/>
  <c r="I94" i="3"/>
  <c r="H94" i="3"/>
  <c r="G94" i="3"/>
  <c r="F94" i="3"/>
  <c r="E94" i="3"/>
  <c r="D94" i="3"/>
  <c r="C94" i="3"/>
  <c r="B94" i="3"/>
  <c r="J93" i="3"/>
  <c r="I93" i="3"/>
  <c r="H93" i="3"/>
  <c r="G93" i="3"/>
  <c r="F93" i="3"/>
  <c r="E93" i="3"/>
  <c r="D93" i="3"/>
  <c r="C93" i="3"/>
  <c r="B93" i="3"/>
  <c r="J92" i="3"/>
  <c r="I92" i="3"/>
  <c r="H92" i="3"/>
  <c r="G92" i="3"/>
  <c r="F92" i="3"/>
  <c r="E92" i="3"/>
  <c r="D92" i="3"/>
  <c r="C92" i="3"/>
  <c r="B92" i="3"/>
  <c r="J91" i="3"/>
  <c r="I91" i="3"/>
  <c r="H91" i="3"/>
  <c r="G91" i="3"/>
  <c r="F91" i="3"/>
  <c r="E91" i="3"/>
  <c r="D91" i="3"/>
  <c r="C91" i="3"/>
  <c r="B91" i="3"/>
  <c r="J90" i="3"/>
  <c r="I90" i="3"/>
  <c r="H90" i="3"/>
  <c r="G90" i="3"/>
  <c r="F90" i="3"/>
  <c r="E90" i="3"/>
  <c r="D90" i="3"/>
  <c r="C90" i="3"/>
  <c r="B90" i="3"/>
  <c r="J89" i="3"/>
  <c r="I89" i="3"/>
  <c r="H89" i="3"/>
  <c r="G89" i="3"/>
  <c r="F89" i="3"/>
  <c r="E89" i="3"/>
  <c r="D89" i="3"/>
  <c r="C89" i="3"/>
  <c r="B89" i="3"/>
  <c r="J88" i="3"/>
  <c r="I88" i="3"/>
  <c r="H88" i="3"/>
  <c r="G88" i="3"/>
  <c r="F88" i="3"/>
  <c r="E88" i="3"/>
  <c r="D88" i="3"/>
  <c r="C88" i="3"/>
  <c r="B88" i="3"/>
  <c r="J87" i="3"/>
  <c r="I87" i="3"/>
  <c r="H87" i="3"/>
  <c r="G87" i="3"/>
  <c r="F87" i="3"/>
  <c r="E87" i="3"/>
  <c r="D87" i="3"/>
  <c r="C87" i="3"/>
  <c r="B87" i="3"/>
  <c r="J86" i="3"/>
  <c r="I86" i="3"/>
  <c r="H86" i="3"/>
  <c r="G86" i="3"/>
  <c r="F86" i="3"/>
  <c r="E86" i="3"/>
  <c r="D86" i="3"/>
  <c r="C86" i="3"/>
  <c r="B86" i="3"/>
  <c r="J85" i="3"/>
  <c r="I85" i="3"/>
  <c r="H85" i="3"/>
  <c r="G85" i="3"/>
  <c r="F85" i="3"/>
  <c r="E85" i="3"/>
  <c r="D85" i="3"/>
  <c r="C85" i="3"/>
  <c r="B85" i="3"/>
  <c r="J84" i="3"/>
  <c r="I84" i="3"/>
  <c r="H84" i="3"/>
  <c r="G84" i="3"/>
  <c r="F84" i="3"/>
  <c r="E84" i="3"/>
  <c r="D84" i="3"/>
  <c r="C84" i="3"/>
  <c r="B84" i="3"/>
  <c r="J83" i="3"/>
  <c r="I83" i="3"/>
  <c r="H83" i="3"/>
  <c r="G83" i="3"/>
  <c r="F83" i="3"/>
  <c r="E83" i="3"/>
  <c r="D83" i="3"/>
  <c r="C83" i="3"/>
  <c r="B83" i="3"/>
  <c r="J82" i="3"/>
  <c r="I82" i="3"/>
  <c r="H82" i="3"/>
  <c r="G82" i="3"/>
  <c r="F82" i="3"/>
  <c r="E82" i="3"/>
  <c r="D82" i="3"/>
  <c r="C82" i="3"/>
  <c r="B82" i="3"/>
  <c r="J81" i="3"/>
  <c r="I81" i="3"/>
  <c r="H81" i="3"/>
  <c r="G81" i="3"/>
  <c r="F81" i="3"/>
  <c r="E81" i="3"/>
  <c r="D81" i="3"/>
  <c r="C81" i="3"/>
  <c r="B81" i="3"/>
  <c r="J80" i="3"/>
  <c r="I80" i="3"/>
  <c r="H80" i="3"/>
  <c r="G80" i="3"/>
  <c r="F80" i="3"/>
  <c r="E80" i="3"/>
  <c r="D80" i="3"/>
  <c r="C80" i="3"/>
  <c r="B80" i="3"/>
  <c r="J79" i="3"/>
  <c r="I79" i="3"/>
  <c r="H79" i="3"/>
  <c r="G79" i="3"/>
  <c r="F79" i="3"/>
  <c r="E79" i="3"/>
  <c r="D79" i="3"/>
  <c r="C79" i="3"/>
  <c r="B79" i="3"/>
  <c r="J78" i="3"/>
  <c r="I78" i="3"/>
  <c r="H78" i="3"/>
  <c r="G78" i="3"/>
  <c r="F78" i="3"/>
  <c r="E78" i="3"/>
  <c r="D78" i="3"/>
  <c r="C78" i="3"/>
  <c r="B78" i="3"/>
  <c r="J77" i="3"/>
  <c r="I77" i="3"/>
  <c r="H77" i="3"/>
  <c r="G77" i="3"/>
  <c r="F77" i="3"/>
  <c r="E77" i="3"/>
  <c r="D77" i="3"/>
  <c r="C77" i="3"/>
  <c r="B77" i="3"/>
  <c r="J76" i="3"/>
  <c r="I76" i="3"/>
  <c r="H76" i="3"/>
  <c r="G76" i="3"/>
  <c r="F76" i="3"/>
  <c r="E76" i="3"/>
  <c r="D76" i="3"/>
  <c r="C76" i="3"/>
  <c r="B76" i="3"/>
  <c r="J75" i="3"/>
  <c r="I75" i="3"/>
  <c r="H75" i="3"/>
  <c r="G75" i="3"/>
  <c r="F75" i="3"/>
  <c r="E75" i="3"/>
  <c r="D75" i="3"/>
  <c r="C75" i="3"/>
  <c r="B75" i="3"/>
  <c r="J74" i="3"/>
  <c r="I74" i="3"/>
  <c r="H74" i="3"/>
  <c r="G74" i="3"/>
  <c r="F74" i="3"/>
  <c r="E74" i="3"/>
  <c r="D74" i="3"/>
  <c r="C74" i="3"/>
  <c r="B74" i="3"/>
  <c r="J73" i="3"/>
  <c r="I73" i="3"/>
  <c r="H73" i="3"/>
  <c r="G73" i="3"/>
  <c r="F73" i="3"/>
  <c r="E73" i="3"/>
  <c r="D73" i="3"/>
  <c r="C73" i="3"/>
  <c r="B73" i="3"/>
  <c r="J72" i="3"/>
  <c r="I72" i="3"/>
  <c r="H72" i="3"/>
  <c r="G72" i="3"/>
  <c r="F72" i="3"/>
  <c r="E72" i="3"/>
  <c r="D72" i="3"/>
  <c r="C72" i="3"/>
  <c r="B72" i="3"/>
  <c r="J71" i="3"/>
  <c r="I71" i="3"/>
  <c r="H71" i="3"/>
  <c r="G71" i="3"/>
  <c r="F71" i="3"/>
  <c r="E71" i="3"/>
  <c r="D71" i="3"/>
  <c r="C71" i="3"/>
  <c r="B71" i="3"/>
  <c r="J70" i="3"/>
  <c r="I70" i="3"/>
  <c r="H70" i="3"/>
  <c r="G70" i="3"/>
  <c r="F70" i="3"/>
  <c r="E70" i="3"/>
  <c r="D70" i="3"/>
  <c r="C70" i="3"/>
  <c r="B70" i="3"/>
  <c r="J69" i="3"/>
  <c r="I69" i="3"/>
  <c r="H69" i="3"/>
  <c r="G69" i="3"/>
  <c r="F69" i="3"/>
  <c r="E69" i="3"/>
  <c r="D69" i="3"/>
  <c r="C69" i="3"/>
  <c r="B69" i="3"/>
  <c r="J68" i="3"/>
  <c r="I68" i="3"/>
  <c r="H68" i="3"/>
  <c r="G68" i="3"/>
  <c r="F68" i="3"/>
  <c r="E68" i="3"/>
  <c r="D68" i="3"/>
  <c r="C68" i="3"/>
  <c r="B68" i="3"/>
  <c r="J67" i="3"/>
  <c r="I67" i="3"/>
  <c r="H67" i="3"/>
  <c r="G67" i="3"/>
  <c r="F67" i="3"/>
  <c r="E67" i="3"/>
  <c r="D67" i="3"/>
  <c r="C67" i="3"/>
  <c r="B67" i="3"/>
  <c r="J66" i="3"/>
  <c r="I66" i="3"/>
  <c r="H66" i="3"/>
  <c r="G66" i="3"/>
  <c r="F66" i="3"/>
  <c r="E66" i="3"/>
  <c r="D66" i="3"/>
  <c r="C66" i="3"/>
  <c r="B66" i="3"/>
  <c r="J65" i="3"/>
  <c r="I65" i="3"/>
  <c r="H65" i="3"/>
  <c r="G65" i="3"/>
  <c r="F65" i="3"/>
  <c r="E65" i="3"/>
  <c r="D65" i="3"/>
  <c r="C65" i="3"/>
  <c r="B65" i="3"/>
  <c r="J64" i="3"/>
  <c r="I64" i="3"/>
  <c r="H64" i="3"/>
  <c r="G64" i="3"/>
  <c r="F64" i="3"/>
  <c r="E64" i="3"/>
  <c r="D64" i="3"/>
  <c r="C64" i="3"/>
  <c r="B64" i="3"/>
  <c r="J63" i="3"/>
  <c r="I63" i="3"/>
  <c r="H63" i="3"/>
  <c r="G63" i="3"/>
  <c r="F63" i="3"/>
  <c r="E63" i="3"/>
  <c r="D63" i="3"/>
  <c r="C63" i="3"/>
  <c r="B63" i="3"/>
  <c r="J62" i="3"/>
  <c r="I62" i="3"/>
  <c r="H62" i="3"/>
  <c r="G62" i="3"/>
  <c r="F62" i="3"/>
  <c r="E62" i="3"/>
  <c r="D62" i="3"/>
  <c r="C62" i="3"/>
  <c r="B62" i="3"/>
  <c r="J61" i="3"/>
  <c r="I61" i="3"/>
  <c r="H61" i="3"/>
  <c r="G61" i="3"/>
  <c r="F61" i="3"/>
  <c r="E61" i="3"/>
  <c r="D61" i="3"/>
  <c r="C61" i="3"/>
  <c r="B61" i="3"/>
  <c r="J60" i="3"/>
  <c r="I60" i="3"/>
  <c r="H60" i="3"/>
  <c r="G60" i="3"/>
  <c r="F60" i="3"/>
  <c r="E60" i="3"/>
  <c r="D60" i="3"/>
  <c r="C60" i="3"/>
  <c r="B60" i="3"/>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B52" i="3"/>
  <c r="J51" i="3"/>
  <c r="I51" i="3"/>
  <c r="H51" i="3"/>
  <c r="G51" i="3"/>
  <c r="F51" i="3"/>
  <c r="E51" i="3"/>
  <c r="D51" i="3"/>
  <c r="C51" i="3"/>
  <c r="B51" i="3"/>
  <c r="J50" i="3"/>
  <c r="I50" i="3"/>
  <c r="H50" i="3"/>
  <c r="G50" i="3"/>
  <c r="F50" i="3"/>
  <c r="E50" i="3"/>
  <c r="D50" i="3"/>
  <c r="C50" i="3"/>
  <c r="B50" i="3"/>
  <c r="J49" i="3"/>
  <c r="I49" i="3"/>
  <c r="H49" i="3"/>
  <c r="G49" i="3"/>
  <c r="F49" i="3"/>
  <c r="E49" i="3"/>
  <c r="D49" i="3"/>
  <c r="C49" i="3"/>
  <c r="B49" i="3"/>
  <c r="J48" i="3"/>
  <c r="I48" i="3"/>
  <c r="H48" i="3"/>
  <c r="G48" i="3"/>
  <c r="F48" i="3"/>
  <c r="E48" i="3"/>
  <c r="D48" i="3"/>
  <c r="C48" i="3"/>
  <c r="B48" i="3"/>
  <c r="J47" i="3"/>
  <c r="I47" i="3"/>
  <c r="H47" i="3"/>
  <c r="G47" i="3"/>
  <c r="F47" i="3"/>
  <c r="E47" i="3"/>
  <c r="D47" i="3"/>
  <c r="C47" i="3"/>
  <c r="B47" i="3"/>
  <c r="J46" i="3"/>
  <c r="I46" i="3"/>
  <c r="H46" i="3"/>
  <c r="G46" i="3"/>
  <c r="F46" i="3"/>
  <c r="E46" i="3"/>
  <c r="D46" i="3"/>
  <c r="C46" i="3"/>
  <c r="B46" i="3"/>
  <c r="J45" i="3"/>
  <c r="I45" i="3"/>
  <c r="H45" i="3"/>
  <c r="G45" i="3"/>
  <c r="F45" i="3"/>
  <c r="E45" i="3"/>
  <c r="D45" i="3"/>
  <c r="C45" i="3"/>
  <c r="B45" i="3"/>
  <c r="J44" i="3"/>
  <c r="I44" i="3"/>
  <c r="H44" i="3"/>
  <c r="G44" i="3"/>
  <c r="F44" i="3"/>
  <c r="E44" i="3"/>
  <c r="D44" i="3"/>
  <c r="C44" i="3"/>
  <c r="B44" i="3"/>
  <c r="J43" i="3"/>
  <c r="I43" i="3"/>
  <c r="H43" i="3"/>
  <c r="G43" i="3"/>
  <c r="F43" i="3"/>
  <c r="E43" i="3"/>
  <c r="D43" i="3"/>
  <c r="C43" i="3"/>
  <c r="B43" i="3"/>
  <c r="J42" i="3"/>
  <c r="I42" i="3"/>
  <c r="H42" i="3"/>
  <c r="G42" i="3"/>
  <c r="F42" i="3"/>
  <c r="E42" i="3"/>
  <c r="D42" i="3"/>
  <c r="C42" i="3"/>
  <c r="B42" i="3"/>
  <c r="J41" i="3"/>
  <c r="I41" i="3"/>
  <c r="H41" i="3"/>
  <c r="G41" i="3"/>
  <c r="F41" i="3"/>
  <c r="E41" i="3"/>
  <c r="D41" i="3"/>
  <c r="C41" i="3"/>
  <c r="B41" i="3"/>
  <c r="J40" i="3"/>
  <c r="I40" i="3"/>
  <c r="H40" i="3"/>
  <c r="G40" i="3"/>
  <c r="F40" i="3"/>
  <c r="E40" i="3"/>
  <c r="D40" i="3"/>
  <c r="C40" i="3"/>
  <c r="B40" i="3"/>
  <c r="J39" i="3"/>
  <c r="I39" i="3"/>
  <c r="H39" i="3"/>
  <c r="G39" i="3"/>
  <c r="F39" i="3"/>
  <c r="E39" i="3"/>
  <c r="D39" i="3"/>
  <c r="C39" i="3"/>
  <c r="B39" i="3"/>
  <c r="J38" i="3"/>
  <c r="I38" i="3"/>
  <c r="H38" i="3"/>
  <c r="G38" i="3"/>
  <c r="F38" i="3"/>
  <c r="E38" i="3"/>
  <c r="D38" i="3"/>
  <c r="C38" i="3"/>
  <c r="B38" i="3"/>
  <c r="J37" i="3"/>
  <c r="I37" i="3"/>
  <c r="H37" i="3"/>
  <c r="G37" i="3"/>
  <c r="F37" i="3"/>
  <c r="E37" i="3"/>
  <c r="D37" i="3"/>
  <c r="C37" i="3"/>
  <c r="B37" i="3"/>
  <c r="J36" i="3"/>
  <c r="I36" i="3"/>
  <c r="H36" i="3"/>
  <c r="G36" i="3"/>
  <c r="F36" i="3"/>
  <c r="E36" i="3"/>
  <c r="D36" i="3"/>
  <c r="C36" i="3"/>
  <c r="B36" i="3"/>
  <c r="J35" i="3"/>
  <c r="I35" i="3"/>
  <c r="H35" i="3"/>
  <c r="G35" i="3"/>
  <c r="F35" i="3"/>
  <c r="E35" i="3"/>
  <c r="D35" i="3"/>
  <c r="C35" i="3"/>
  <c r="B35" i="3"/>
  <c r="J34" i="3"/>
  <c r="I34" i="3"/>
  <c r="H34" i="3"/>
  <c r="G34" i="3"/>
  <c r="F34" i="3"/>
  <c r="E34" i="3"/>
  <c r="D34" i="3"/>
  <c r="C34" i="3"/>
  <c r="B34" i="3"/>
  <c r="J33" i="3"/>
  <c r="I33" i="3"/>
  <c r="H33" i="3"/>
  <c r="G33" i="3"/>
  <c r="F33" i="3"/>
  <c r="E33" i="3"/>
  <c r="D33" i="3"/>
  <c r="C33" i="3"/>
  <c r="B33" i="3"/>
  <c r="J32" i="3"/>
  <c r="I32" i="3"/>
  <c r="H32" i="3"/>
  <c r="G32" i="3"/>
  <c r="F32" i="3"/>
  <c r="E32" i="3"/>
  <c r="D32" i="3"/>
  <c r="C32" i="3"/>
  <c r="B32" i="3"/>
  <c r="J31" i="3"/>
  <c r="I31" i="3"/>
  <c r="H31" i="3"/>
  <c r="G31" i="3"/>
  <c r="F31" i="3"/>
  <c r="E31" i="3"/>
  <c r="D31" i="3"/>
  <c r="C31" i="3"/>
  <c r="B31" i="3"/>
  <c r="J30" i="3"/>
  <c r="I30" i="3"/>
  <c r="H30" i="3"/>
  <c r="G30" i="3"/>
  <c r="F30" i="3"/>
  <c r="E30" i="3"/>
  <c r="D30" i="3"/>
  <c r="C30" i="3"/>
  <c r="B30" i="3"/>
  <c r="J29" i="3"/>
  <c r="I29" i="3"/>
  <c r="H29" i="3"/>
  <c r="G29" i="3"/>
  <c r="F29" i="3"/>
  <c r="E29" i="3"/>
  <c r="D29" i="3"/>
  <c r="C29" i="3"/>
  <c r="B29" i="3"/>
  <c r="J28" i="3"/>
  <c r="I28" i="3"/>
  <c r="H28" i="3"/>
  <c r="G28" i="3"/>
  <c r="F28" i="3"/>
  <c r="E28" i="3"/>
  <c r="D28" i="3"/>
  <c r="C28" i="3"/>
  <c r="B28" i="3"/>
  <c r="J27" i="3"/>
  <c r="I27" i="3"/>
  <c r="H27" i="3"/>
  <c r="G27" i="3"/>
  <c r="F27" i="3"/>
  <c r="E27" i="3"/>
  <c r="D27" i="3"/>
  <c r="C27" i="3"/>
  <c r="B27" i="3"/>
  <c r="J26" i="3"/>
  <c r="I26" i="3"/>
  <c r="H26" i="3"/>
  <c r="G26" i="3"/>
  <c r="F26" i="3"/>
  <c r="E26" i="3"/>
  <c r="D26" i="3"/>
  <c r="C26" i="3"/>
  <c r="B26" i="3"/>
  <c r="J25" i="3"/>
  <c r="I25" i="3"/>
  <c r="H25" i="3"/>
  <c r="G25" i="3"/>
  <c r="F25" i="3"/>
  <c r="E25" i="3"/>
  <c r="D25" i="3"/>
  <c r="C25" i="3"/>
  <c r="B25" i="3"/>
  <c r="J24" i="3"/>
  <c r="I24" i="3"/>
  <c r="H24" i="3"/>
  <c r="G24" i="3"/>
  <c r="F24" i="3"/>
  <c r="E24" i="3"/>
  <c r="D24" i="3"/>
  <c r="C24" i="3"/>
  <c r="B24" i="3"/>
  <c r="J23" i="3"/>
  <c r="I23" i="3"/>
  <c r="H23" i="3"/>
  <c r="G23" i="3"/>
  <c r="F23" i="3"/>
  <c r="E23" i="3"/>
  <c r="D23" i="3"/>
  <c r="C23" i="3"/>
  <c r="B23" i="3"/>
  <c r="J22" i="3"/>
  <c r="I22" i="3"/>
  <c r="H22" i="3"/>
  <c r="G22" i="3"/>
  <c r="F22" i="3"/>
  <c r="E22" i="3"/>
  <c r="D22" i="3"/>
  <c r="C22" i="3"/>
  <c r="B22" i="3"/>
  <c r="J21" i="3"/>
  <c r="I21" i="3"/>
  <c r="H21" i="3"/>
  <c r="G21" i="3"/>
  <c r="F21" i="3"/>
  <c r="E21" i="3"/>
  <c r="D21" i="3"/>
  <c r="C21" i="3"/>
  <c r="B21" i="3"/>
  <c r="K10" i="3"/>
  <c r="J9" i="3"/>
  <c r="J8" i="3"/>
  <c r="J7" i="3"/>
  <c r="J6" i="3"/>
  <c r="I5" i="3"/>
  <c r="N3" i="3"/>
  <c r="Y422" i="8"/>
  <c r="X422" i="8"/>
  <c r="W422" i="8"/>
  <c r="V422" i="8"/>
  <c r="U422" i="8"/>
  <c r="T422" i="8"/>
  <c r="Y421" i="8"/>
  <c r="X421" i="8"/>
  <c r="W421" i="8"/>
  <c r="V421" i="8"/>
  <c r="U421" i="8"/>
  <c r="T421" i="8"/>
  <c r="Y420" i="8"/>
  <c r="X420" i="8"/>
  <c r="W420" i="8"/>
  <c r="V420" i="8"/>
  <c r="U420" i="8"/>
  <c r="T420" i="8"/>
  <c r="Y419" i="8"/>
  <c r="X419" i="8"/>
  <c r="W419" i="8"/>
  <c r="V419" i="8"/>
  <c r="U419" i="8"/>
  <c r="T419" i="8"/>
  <c r="Y418" i="8"/>
  <c r="X418" i="8"/>
  <c r="W418" i="8"/>
  <c r="V418" i="8"/>
  <c r="U418" i="8"/>
  <c r="T418" i="8"/>
  <c r="Y417" i="8"/>
  <c r="X417" i="8"/>
  <c r="W417" i="8"/>
  <c r="V417" i="8"/>
  <c r="U417" i="8"/>
  <c r="T417" i="8"/>
  <c r="Y416" i="8"/>
  <c r="X416" i="8"/>
  <c r="W416" i="8"/>
  <c r="V416" i="8"/>
  <c r="U416" i="8"/>
  <c r="T416" i="8"/>
  <c r="Y415" i="8"/>
  <c r="X415" i="8"/>
  <c r="W415" i="8"/>
  <c r="V415" i="8"/>
  <c r="U415" i="8"/>
  <c r="T415" i="8"/>
  <c r="Y414" i="8"/>
  <c r="X414" i="8"/>
  <c r="W414" i="8"/>
  <c r="V414" i="8"/>
  <c r="U414" i="8"/>
  <c r="T414" i="8"/>
  <c r="Y413" i="8"/>
  <c r="X413" i="8"/>
  <c r="W413" i="8"/>
  <c r="V413" i="8"/>
  <c r="U413" i="8"/>
  <c r="T413" i="8"/>
  <c r="Y412" i="8"/>
  <c r="X412" i="8"/>
  <c r="W412" i="8"/>
  <c r="V412" i="8"/>
  <c r="U412" i="8"/>
  <c r="T412" i="8"/>
  <c r="Y411" i="8"/>
  <c r="X411" i="8"/>
  <c r="W411" i="8"/>
  <c r="V411" i="8"/>
  <c r="U411" i="8"/>
  <c r="T411" i="8"/>
  <c r="Y410" i="8"/>
  <c r="X410" i="8"/>
  <c r="W410" i="8"/>
  <c r="V410" i="8"/>
  <c r="U410" i="8"/>
  <c r="T410" i="8"/>
  <c r="Y409" i="8"/>
  <c r="X409" i="8"/>
  <c r="W409" i="8"/>
  <c r="V409" i="8"/>
  <c r="U409" i="8"/>
  <c r="T409" i="8"/>
  <c r="Y408" i="8"/>
  <c r="X408" i="8"/>
  <c r="W408" i="8"/>
  <c r="V408" i="8"/>
  <c r="U408" i="8"/>
  <c r="T408" i="8"/>
  <c r="Y407" i="8"/>
  <c r="X407" i="8"/>
  <c r="W407" i="8"/>
  <c r="V407" i="8"/>
  <c r="U407" i="8"/>
  <c r="T407" i="8"/>
  <c r="Y406" i="8"/>
  <c r="X406" i="8"/>
  <c r="W406" i="8"/>
  <c r="V406" i="8"/>
  <c r="U406" i="8"/>
  <c r="T406" i="8"/>
  <c r="Y405" i="8"/>
  <c r="X405" i="8"/>
  <c r="W405" i="8"/>
  <c r="V405" i="8"/>
  <c r="U405" i="8"/>
  <c r="T405" i="8"/>
  <c r="Y404" i="8"/>
  <c r="X404" i="8"/>
  <c r="W404" i="8"/>
  <c r="V404" i="8"/>
  <c r="U404" i="8"/>
  <c r="T404" i="8"/>
  <c r="Y403" i="8"/>
  <c r="X403" i="8"/>
  <c r="W403" i="8"/>
  <c r="V403" i="8"/>
  <c r="U403" i="8"/>
  <c r="T403" i="8"/>
  <c r="Y402" i="8"/>
  <c r="X402" i="8"/>
  <c r="W402" i="8"/>
  <c r="V402" i="8"/>
  <c r="U402" i="8"/>
  <c r="T402" i="8"/>
  <c r="Y401" i="8"/>
  <c r="X401" i="8"/>
  <c r="W401" i="8"/>
  <c r="V401" i="8"/>
  <c r="U401" i="8"/>
  <c r="T401" i="8"/>
  <c r="Y400" i="8"/>
  <c r="X400" i="8"/>
  <c r="W400" i="8"/>
  <c r="V400" i="8"/>
  <c r="U400" i="8"/>
  <c r="T400" i="8"/>
  <c r="Y399" i="8"/>
  <c r="X399" i="8"/>
  <c r="W399" i="8"/>
  <c r="V399" i="8"/>
  <c r="U399" i="8"/>
  <c r="T399" i="8"/>
  <c r="Y398" i="8"/>
  <c r="X398" i="8"/>
  <c r="W398" i="8"/>
  <c r="V398" i="8"/>
  <c r="U398" i="8"/>
  <c r="T398" i="8"/>
  <c r="Y397" i="8"/>
  <c r="X397" i="8"/>
  <c r="W397" i="8"/>
  <c r="V397" i="8"/>
  <c r="U397" i="8"/>
  <c r="T397" i="8"/>
  <c r="Y396" i="8"/>
  <c r="X396" i="8"/>
  <c r="W396" i="8"/>
  <c r="V396" i="8"/>
  <c r="U396" i="8"/>
  <c r="T396" i="8"/>
  <c r="Y395" i="8"/>
  <c r="X395" i="8"/>
  <c r="W395" i="8"/>
  <c r="V395" i="8"/>
  <c r="U395" i="8"/>
  <c r="T395" i="8"/>
  <c r="Y394" i="8"/>
  <c r="X394" i="8"/>
  <c r="W394" i="8"/>
  <c r="V394" i="8"/>
  <c r="U394" i="8"/>
  <c r="T394" i="8"/>
  <c r="Y393" i="8"/>
  <c r="X393" i="8"/>
  <c r="W393" i="8"/>
  <c r="V393" i="8"/>
  <c r="U393" i="8"/>
  <c r="T393" i="8"/>
  <c r="Y392" i="8"/>
  <c r="X392" i="8"/>
  <c r="W392" i="8"/>
  <c r="V392" i="8"/>
  <c r="U392" i="8"/>
  <c r="T392" i="8"/>
  <c r="Y391" i="8"/>
  <c r="X391" i="8"/>
  <c r="W391" i="8"/>
  <c r="V391" i="8"/>
  <c r="U391" i="8"/>
  <c r="T391" i="8"/>
  <c r="Y390" i="8"/>
  <c r="X390" i="8"/>
  <c r="W390" i="8"/>
  <c r="V390" i="8"/>
  <c r="U390" i="8"/>
  <c r="T390" i="8"/>
  <c r="Y389" i="8"/>
  <c r="X389" i="8"/>
  <c r="W389" i="8"/>
  <c r="V389" i="8"/>
  <c r="U389" i="8"/>
  <c r="T389" i="8"/>
  <c r="Y388" i="8"/>
  <c r="X388" i="8"/>
  <c r="W388" i="8"/>
  <c r="V388" i="8"/>
  <c r="U388" i="8"/>
  <c r="T388" i="8"/>
  <c r="Y387" i="8"/>
  <c r="X387" i="8"/>
  <c r="W387" i="8"/>
  <c r="V387" i="8"/>
  <c r="U387" i="8"/>
  <c r="T387" i="8"/>
  <c r="Y386" i="8"/>
  <c r="X386" i="8"/>
  <c r="W386" i="8"/>
  <c r="V386" i="8"/>
  <c r="U386" i="8"/>
  <c r="T386" i="8"/>
  <c r="Y385" i="8"/>
  <c r="X385" i="8"/>
  <c r="W385" i="8"/>
  <c r="V385" i="8"/>
  <c r="U385" i="8"/>
  <c r="T385" i="8"/>
  <c r="Y384" i="8"/>
  <c r="X384" i="8"/>
  <c r="W384" i="8"/>
  <c r="V384" i="8"/>
  <c r="U384" i="8"/>
  <c r="T384" i="8"/>
  <c r="Y383" i="8"/>
  <c r="X383" i="8"/>
  <c r="W383" i="8"/>
  <c r="V383" i="8"/>
  <c r="U383" i="8"/>
  <c r="T383" i="8"/>
  <c r="Y382" i="8"/>
  <c r="X382" i="8"/>
  <c r="W382" i="8"/>
  <c r="V382" i="8"/>
  <c r="U382" i="8"/>
  <c r="T382" i="8"/>
  <c r="Y381" i="8"/>
  <c r="X381" i="8"/>
  <c r="W381" i="8"/>
  <c r="V381" i="8"/>
  <c r="U381" i="8"/>
  <c r="T381" i="8"/>
  <c r="Y380" i="8"/>
  <c r="X380" i="8"/>
  <c r="W380" i="8"/>
  <c r="V380" i="8"/>
  <c r="U380" i="8"/>
  <c r="T380" i="8"/>
  <c r="Y379" i="8"/>
  <c r="X379" i="8"/>
  <c r="W379" i="8"/>
  <c r="V379" i="8"/>
  <c r="U379" i="8"/>
  <c r="T379" i="8"/>
  <c r="Y378" i="8"/>
  <c r="X378" i="8"/>
  <c r="W378" i="8"/>
  <c r="V378" i="8"/>
  <c r="U378" i="8"/>
  <c r="T378" i="8"/>
  <c r="Y377" i="8"/>
  <c r="X377" i="8"/>
  <c r="W377" i="8"/>
  <c r="V377" i="8"/>
  <c r="U377" i="8"/>
  <c r="T377" i="8"/>
  <c r="Y376" i="8"/>
  <c r="X376" i="8"/>
  <c r="W376" i="8"/>
  <c r="V376" i="8"/>
  <c r="U376" i="8"/>
  <c r="T376" i="8"/>
  <c r="Y375" i="8"/>
  <c r="X375" i="8"/>
  <c r="W375" i="8"/>
  <c r="V375" i="8"/>
  <c r="U375" i="8"/>
  <c r="T375" i="8"/>
  <c r="Y374" i="8"/>
  <c r="X374" i="8"/>
  <c r="W374" i="8"/>
  <c r="V374" i="8"/>
  <c r="U374" i="8"/>
  <c r="T374" i="8"/>
  <c r="Y373" i="8"/>
  <c r="X373" i="8"/>
  <c r="W373" i="8"/>
  <c r="V373" i="8"/>
  <c r="U373" i="8"/>
  <c r="T373" i="8"/>
  <c r="Y372" i="8"/>
  <c r="X372" i="8"/>
  <c r="W372" i="8"/>
  <c r="V372" i="8"/>
  <c r="U372" i="8"/>
  <c r="T372" i="8"/>
  <c r="Y371" i="8"/>
  <c r="X371" i="8"/>
  <c r="W371" i="8"/>
  <c r="V371" i="8"/>
  <c r="U371" i="8"/>
  <c r="T371" i="8"/>
  <c r="Y370" i="8"/>
  <c r="X370" i="8"/>
  <c r="W370" i="8"/>
  <c r="V370" i="8"/>
  <c r="U370" i="8"/>
  <c r="T370" i="8"/>
  <c r="Y369" i="8"/>
  <c r="X369" i="8"/>
  <c r="W369" i="8"/>
  <c r="V369" i="8"/>
  <c r="U369" i="8"/>
  <c r="T369" i="8"/>
  <c r="Y368" i="8"/>
  <c r="X368" i="8"/>
  <c r="W368" i="8"/>
  <c r="V368" i="8"/>
  <c r="U368" i="8"/>
  <c r="T368" i="8"/>
  <c r="Y367" i="8"/>
  <c r="X367" i="8"/>
  <c r="W367" i="8"/>
  <c r="V367" i="8"/>
  <c r="U367" i="8"/>
  <c r="T367" i="8"/>
  <c r="Y366" i="8"/>
  <c r="X366" i="8"/>
  <c r="W366" i="8"/>
  <c r="V366" i="8"/>
  <c r="U366" i="8"/>
  <c r="T366" i="8"/>
  <c r="Y365" i="8"/>
  <c r="X365" i="8"/>
  <c r="W365" i="8"/>
  <c r="V365" i="8"/>
  <c r="U365" i="8"/>
  <c r="T365" i="8"/>
  <c r="Y364" i="8"/>
  <c r="X364" i="8"/>
  <c r="W364" i="8"/>
  <c r="V364" i="8"/>
  <c r="U364" i="8"/>
  <c r="T364" i="8"/>
  <c r="Y363" i="8"/>
  <c r="X363" i="8"/>
  <c r="W363" i="8"/>
  <c r="V363" i="8"/>
  <c r="U363" i="8"/>
  <c r="T363" i="8"/>
  <c r="Y362" i="8"/>
  <c r="X362" i="8"/>
  <c r="W362" i="8"/>
  <c r="V362" i="8"/>
  <c r="U362" i="8"/>
  <c r="T362" i="8"/>
  <c r="Y361" i="8"/>
  <c r="X361" i="8"/>
  <c r="W361" i="8"/>
  <c r="V361" i="8"/>
  <c r="U361" i="8"/>
  <c r="T361" i="8"/>
  <c r="Y360" i="8"/>
  <c r="X360" i="8"/>
  <c r="W360" i="8"/>
  <c r="V360" i="8"/>
  <c r="U360" i="8"/>
  <c r="T360" i="8"/>
  <c r="Y359" i="8"/>
  <c r="X359" i="8"/>
  <c r="W359" i="8"/>
  <c r="V359" i="8"/>
  <c r="U359" i="8"/>
  <c r="T359" i="8"/>
  <c r="Y358" i="8"/>
  <c r="X358" i="8"/>
  <c r="W358" i="8"/>
  <c r="V358" i="8"/>
  <c r="U358" i="8"/>
  <c r="T358" i="8"/>
  <c r="Y357" i="8"/>
  <c r="X357" i="8"/>
  <c r="W357" i="8"/>
  <c r="V357" i="8"/>
  <c r="U357" i="8"/>
  <c r="T357" i="8"/>
  <c r="Y356" i="8"/>
  <c r="X356" i="8"/>
  <c r="W356" i="8"/>
  <c r="V356" i="8"/>
  <c r="U356" i="8"/>
  <c r="T356" i="8"/>
  <c r="Y355" i="8"/>
  <c r="X355" i="8"/>
  <c r="W355" i="8"/>
  <c r="V355" i="8"/>
  <c r="U355" i="8"/>
  <c r="T355" i="8"/>
  <c r="Y354" i="8"/>
  <c r="X354" i="8"/>
  <c r="W354" i="8"/>
  <c r="V354" i="8"/>
  <c r="U354" i="8"/>
  <c r="T354" i="8"/>
  <c r="Y353" i="8"/>
  <c r="X353" i="8"/>
  <c r="W353" i="8"/>
  <c r="V353" i="8"/>
  <c r="U353" i="8"/>
  <c r="T353" i="8"/>
  <c r="Y352" i="8"/>
  <c r="X352" i="8"/>
  <c r="W352" i="8"/>
  <c r="V352" i="8"/>
  <c r="U352" i="8"/>
  <c r="T352" i="8"/>
  <c r="Y351" i="8"/>
  <c r="X351" i="8"/>
  <c r="W351" i="8"/>
  <c r="V351" i="8"/>
  <c r="U351" i="8"/>
  <c r="T351" i="8"/>
  <c r="Y350" i="8"/>
  <c r="X350" i="8"/>
  <c r="W350" i="8"/>
  <c r="V350" i="8"/>
  <c r="U350" i="8"/>
  <c r="T350" i="8"/>
  <c r="Y349" i="8"/>
  <c r="X349" i="8"/>
  <c r="W349" i="8"/>
  <c r="V349" i="8"/>
  <c r="U349" i="8"/>
  <c r="T349" i="8"/>
  <c r="Y348" i="8"/>
  <c r="X348" i="8"/>
  <c r="W348" i="8"/>
  <c r="V348" i="8"/>
  <c r="U348" i="8"/>
  <c r="T348" i="8"/>
  <c r="Y347" i="8"/>
  <c r="X347" i="8"/>
  <c r="W347" i="8"/>
  <c r="V347" i="8"/>
  <c r="U347" i="8"/>
  <c r="T347" i="8"/>
  <c r="Y346" i="8"/>
  <c r="X346" i="8"/>
  <c r="W346" i="8"/>
  <c r="V346" i="8"/>
  <c r="U346" i="8"/>
  <c r="T346" i="8"/>
  <c r="Y345" i="8"/>
  <c r="X345" i="8"/>
  <c r="W345" i="8"/>
  <c r="V345" i="8"/>
  <c r="U345" i="8"/>
  <c r="T345" i="8"/>
  <c r="Y344" i="8"/>
  <c r="X344" i="8"/>
  <c r="W344" i="8"/>
  <c r="V344" i="8"/>
  <c r="U344" i="8"/>
  <c r="T344" i="8"/>
  <c r="Y343" i="8"/>
  <c r="X343" i="8"/>
  <c r="W343" i="8"/>
  <c r="V343" i="8"/>
  <c r="U343" i="8"/>
  <c r="T343" i="8"/>
  <c r="Y342" i="8"/>
  <c r="X342" i="8"/>
  <c r="W342" i="8"/>
  <c r="V342" i="8"/>
  <c r="U342" i="8"/>
  <c r="T342" i="8"/>
  <c r="Y341" i="8"/>
  <c r="X341" i="8"/>
  <c r="W341" i="8"/>
  <c r="V341" i="8"/>
  <c r="U341" i="8"/>
  <c r="T341" i="8"/>
  <c r="Y340" i="8"/>
  <c r="X340" i="8"/>
  <c r="W340" i="8"/>
  <c r="V340" i="8"/>
  <c r="U340" i="8"/>
  <c r="T340" i="8"/>
  <c r="Y339" i="8"/>
  <c r="X339" i="8"/>
  <c r="W339" i="8"/>
  <c r="V339" i="8"/>
  <c r="U339" i="8"/>
  <c r="T339" i="8"/>
  <c r="Y338" i="8"/>
  <c r="X338" i="8"/>
  <c r="W338" i="8"/>
  <c r="V338" i="8"/>
  <c r="U338" i="8"/>
  <c r="T338" i="8"/>
  <c r="Y337" i="8"/>
  <c r="X337" i="8"/>
  <c r="W337" i="8"/>
  <c r="V337" i="8"/>
  <c r="U337" i="8"/>
  <c r="T337" i="8"/>
  <c r="Y336" i="8"/>
  <c r="X336" i="8"/>
  <c r="W336" i="8"/>
  <c r="V336" i="8"/>
  <c r="U336" i="8"/>
  <c r="T336" i="8"/>
  <c r="Y335" i="8"/>
  <c r="X335" i="8"/>
  <c r="W335" i="8"/>
  <c r="V335" i="8"/>
  <c r="U335" i="8"/>
  <c r="T335" i="8"/>
  <c r="Y334" i="8"/>
  <c r="X334" i="8"/>
  <c r="W334" i="8"/>
  <c r="V334" i="8"/>
  <c r="U334" i="8"/>
  <c r="T334" i="8"/>
  <c r="Y333" i="8"/>
  <c r="X333" i="8"/>
  <c r="W333" i="8"/>
  <c r="V333" i="8"/>
  <c r="U333" i="8"/>
  <c r="T333" i="8"/>
  <c r="Y332" i="8"/>
  <c r="X332" i="8"/>
  <c r="W332" i="8"/>
  <c r="V332" i="8"/>
  <c r="U332" i="8"/>
  <c r="T332" i="8"/>
  <c r="Y331" i="8"/>
  <c r="X331" i="8"/>
  <c r="W331" i="8"/>
  <c r="V331" i="8"/>
  <c r="U331" i="8"/>
  <c r="T331" i="8"/>
  <c r="Y330" i="8"/>
  <c r="X330" i="8"/>
  <c r="W330" i="8"/>
  <c r="V330" i="8"/>
  <c r="U330" i="8"/>
  <c r="T330" i="8"/>
  <c r="Y329" i="8"/>
  <c r="X329" i="8"/>
  <c r="W329" i="8"/>
  <c r="V329" i="8"/>
  <c r="U329" i="8"/>
  <c r="T329" i="8"/>
  <c r="Y328" i="8"/>
  <c r="X328" i="8"/>
  <c r="W328" i="8"/>
  <c r="V328" i="8"/>
  <c r="U328" i="8"/>
  <c r="T328" i="8"/>
  <c r="Y327" i="8"/>
  <c r="X327" i="8"/>
  <c r="W327" i="8"/>
  <c r="V327" i="8"/>
  <c r="U327" i="8"/>
  <c r="T327" i="8"/>
  <c r="Y326" i="8"/>
  <c r="X326" i="8"/>
  <c r="W326" i="8"/>
  <c r="V326" i="8"/>
  <c r="U326" i="8"/>
  <c r="T326" i="8"/>
  <c r="Y325" i="8"/>
  <c r="X325" i="8"/>
  <c r="W325" i="8"/>
  <c r="V325" i="8"/>
  <c r="U325" i="8"/>
  <c r="T325" i="8"/>
  <c r="Y324" i="8"/>
  <c r="X324" i="8"/>
  <c r="W324" i="8"/>
  <c r="V324" i="8"/>
  <c r="U324" i="8"/>
  <c r="T324" i="8"/>
  <c r="Y323" i="8"/>
  <c r="X323" i="8"/>
  <c r="W323" i="8"/>
  <c r="V323" i="8"/>
  <c r="U323" i="8"/>
  <c r="T323" i="8"/>
  <c r="Y322" i="8"/>
  <c r="X322" i="8"/>
  <c r="W322" i="8"/>
  <c r="V322" i="8"/>
  <c r="U322" i="8"/>
  <c r="T322" i="8"/>
  <c r="Y321" i="8"/>
  <c r="X321" i="8"/>
  <c r="W321" i="8"/>
  <c r="V321" i="8"/>
  <c r="U321" i="8"/>
  <c r="T321" i="8"/>
  <c r="Y320" i="8"/>
  <c r="X320" i="8"/>
  <c r="W320" i="8"/>
  <c r="V320" i="8"/>
  <c r="U320" i="8"/>
  <c r="T320" i="8"/>
  <c r="Y319" i="8"/>
  <c r="X319" i="8"/>
  <c r="W319" i="8"/>
  <c r="V319" i="8"/>
  <c r="U319" i="8"/>
  <c r="T319" i="8"/>
  <c r="Y318" i="8"/>
  <c r="X318" i="8"/>
  <c r="W318" i="8"/>
  <c r="V318" i="8"/>
  <c r="U318" i="8"/>
  <c r="T318" i="8"/>
  <c r="Y317" i="8"/>
  <c r="X317" i="8"/>
  <c r="W317" i="8"/>
  <c r="V317" i="8"/>
  <c r="U317" i="8"/>
  <c r="T317" i="8"/>
  <c r="Y316" i="8"/>
  <c r="X316" i="8"/>
  <c r="W316" i="8"/>
  <c r="V316" i="8"/>
  <c r="U316" i="8"/>
  <c r="T316" i="8"/>
  <c r="Y315" i="8"/>
  <c r="X315" i="8"/>
  <c r="W315" i="8"/>
  <c r="V315" i="8"/>
  <c r="U315" i="8"/>
  <c r="T315" i="8"/>
  <c r="Y314" i="8"/>
  <c r="X314" i="8"/>
  <c r="W314" i="8"/>
  <c r="V314" i="8"/>
  <c r="U314" i="8"/>
  <c r="T314" i="8"/>
  <c r="Y313" i="8"/>
  <c r="X313" i="8"/>
  <c r="W313" i="8"/>
  <c r="V313" i="8"/>
  <c r="U313" i="8"/>
  <c r="T313" i="8"/>
  <c r="Y312" i="8"/>
  <c r="X312" i="8"/>
  <c r="W312" i="8"/>
  <c r="V312" i="8"/>
  <c r="U312" i="8"/>
  <c r="T312" i="8"/>
  <c r="Y311" i="8"/>
  <c r="X311" i="8"/>
  <c r="W311" i="8"/>
  <c r="V311" i="8"/>
  <c r="U311" i="8"/>
  <c r="T311" i="8"/>
  <c r="Y310" i="8"/>
  <c r="X310" i="8"/>
  <c r="W310" i="8"/>
  <c r="V310" i="8"/>
  <c r="U310" i="8"/>
  <c r="T310" i="8"/>
  <c r="Y309" i="8"/>
  <c r="X309" i="8"/>
  <c r="W309" i="8"/>
  <c r="V309" i="8"/>
  <c r="U309" i="8"/>
  <c r="T309" i="8"/>
  <c r="Y308" i="8"/>
  <c r="X308" i="8"/>
  <c r="W308" i="8"/>
  <c r="V308" i="8"/>
  <c r="U308" i="8"/>
  <c r="T308" i="8"/>
  <c r="Y307" i="8"/>
  <c r="X307" i="8"/>
  <c r="W307" i="8"/>
  <c r="V307" i="8"/>
  <c r="U307" i="8"/>
  <c r="T307" i="8"/>
  <c r="Y306" i="8"/>
  <c r="X306" i="8"/>
  <c r="W306" i="8"/>
  <c r="V306" i="8"/>
  <c r="U306" i="8"/>
  <c r="T306" i="8"/>
  <c r="Y305" i="8"/>
  <c r="X305" i="8"/>
  <c r="W305" i="8"/>
  <c r="V305" i="8"/>
  <c r="U305" i="8"/>
  <c r="T305" i="8"/>
  <c r="Y304" i="8"/>
  <c r="X304" i="8"/>
  <c r="W304" i="8"/>
  <c r="V304" i="8"/>
  <c r="U304" i="8"/>
  <c r="T304" i="8"/>
  <c r="Y303" i="8"/>
  <c r="X303" i="8"/>
  <c r="W303" i="8"/>
  <c r="V303" i="8"/>
  <c r="U303" i="8"/>
  <c r="T303" i="8"/>
  <c r="Y302" i="8"/>
  <c r="X302" i="8"/>
  <c r="W302" i="8"/>
  <c r="V302" i="8"/>
  <c r="U302" i="8"/>
  <c r="T302" i="8"/>
  <c r="Y301" i="8"/>
  <c r="X301" i="8"/>
  <c r="W301" i="8"/>
  <c r="V301" i="8"/>
  <c r="U301" i="8"/>
  <c r="T301" i="8"/>
  <c r="Y300" i="8"/>
  <c r="X300" i="8"/>
  <c r="W300" i="8"/>
  <c r="V300" i="8"/>
  <c r="U300" i="8"/>
  <c r="T300" i="8"/>
  <c r="Y299" i="8"/>
  <c r="X299" i="8"/>
  <c r="W299" i="8"/>
  <c r="V299" i="8"/>
  <c r="U299" i="8"/>
  <c r="T299" i="8"/>
  <c r="Y298" i="8"/>
  <c r="X298" i="8"/>
  <c r="W298" i="8"/>
  <c r="V298" i="8"/>
  <c r="U298" i="8"/>
  <c r="T298" i="8"/>
  <c r="Y297" i="8"/>
  <c r="X297" i="8"/>
  <c r="W297" i="8"/>
  <c r="V297" i="8"/>
  <c r="U297" i="8"/>
  <c r="T297" i="8"/>
  <c r="Y296" i="8"/>
  <c r="X296" i="8"/>
  <c r="W296" i="8"/>
  <c r="V296" i="8"/>
  <c r="U296" i="8"/>
  <c r="T296" i="8"/>
  <c r="Y295" i="8"/>
  <c r="X295" i="8"/>
  <c r="W295" i="8"/>
  <c r="V295" i="8"/>
  <c r="U295" i="8"/>
  <c r="T295" i="8"/>
  <c r="Y294" i="8"/>
  <c r="X294" i="8"/>
  <c r="W294" i="8"/>
  <c r="V294" i="8"/>
  <c r="U294" i="8"/>
  <c r="T294" i="8"/>
  <c r="Y293" i="8"/>
  <c r="X293" i="8"/>
  <c r="W293" i="8"/>
  <c r="V293" i="8"/>
  <c r="U293" i="8"/>
  <c r="T293" i="8"/>
  <c r="Y292" i="8"/>
  <c r="X292" i="8"/>
  <c r="W292" i="8"/>
  <c r="V292" i="8"/>
  <c r="U292" i="8"/>
  <c r="T292" i="8"/>
  <c r="Y291" i="8"/>
  <c r="X291" i="8"/>
  <c r="W291" i="8"/>
  <c r="V291" i="8"/>
  <c r="U291" i="8"/>
  <c r="T291" i="8"/>
  <c r="Y290" i="8"/>
  <c r="X290" i="8"/>
  <c r="W290" i="8"/>
  <c r="V290" i="8"/>
  <c r="U290" i="8"/>
  <c r="T290" i="8"/>
  <c r="Y289" i="8"/>
  <c r="X289" i="8"/>
  <c r="W289" i="8"/>
  <c r="V289" i="8"/>
  <c r="U289" i="8"/>
  <c r="T289" i="8"/>
  <c r="Y288" i="8"/>
  <c r="X288" i="8"/>
  <c r="W288" i="8"/>
  <c r="V288" i="8"/>
  <c r="U288" i="8"/>
  <c r="T288" i="8"/>
  <c r="Y287" i="8"/>
  <c r="X287" i="8"/>
  <c r="W287" i="8"/>
  <c r="V287" i="8"/>
  <c r="U287" i="8"/>
  <c r="T287" i="8"/>
  <c r="Y286" i="8"/>
  <c r="X286" i="8"/>
  <c r="W286" i="8"/>
  <c r="V286" i="8"/>
  <c r="U286" i="8"/>
  <c r="T286" i="8"/>
  <c r="Y285" i="8"/>
  <c r="X285" i="8"/>
  <c r="W285" i="8"/>
  <c r="V285" i="8"/>
  <c r="U285" i="8"/>
  <c r="T285" i="8"/>
  <c r="Y284" i="8"/>
  <c r="X284" i="8"/>
  <c r="W284" i="8"/>
  <c r="V284" i="8"/>
  <c r="U284" i="8"/>
  <c r="T284" i="8"/>
  <c r="Y283" i="8"/>
  <c r="X283" i="8"/>
  <c r="W283" i="8"/>
  <c r="V283" i="8"/>
  <c r="U283" i="8"/>
  <c r="T283" i="8"/>
  <c r="Y282" i="8"/>
  <c r="X282" i="8"/>
  <c r="W282" i="8"/>
  <c r="V282" i="8"/>
  <c r="U282" i="8"/>
  <c r="T282" i="8"/>
  <c r="Y281" i="8"/>
  <c r="X281" i="8"/>
  <c r="W281" i="8"/>
  <c r="V281" i="8"/>
  <c r="U281" i="8"/>
  <c r="T281" i="8"/>
  <c r="Y280" i="8"/>
  <c r="X280" i="8"/>
  <c r="W280" i="8"/>
  <c r="V280" i="8"/>
  <c r="U280" i="8"/>
  <c r="T280" i="8"/>
  <c r="Y279" i="8"/>
  <c r="X279" i="8"/>
  <c r="W279" i="8"/>
  <c r="V279" i="8"/>
  <c r="U279" i="8"/>
  <c r="T279" i="8"/>
  <c r="Y278" i="8"/>
  <c r="X278" i="8"/>
  <c r="W278" i="8"/>
  <c r="V278" i="8"/>
  <c r="U278" i="8"/>
  <c r="T278" i="8"/>
  <c r="Y277" i="8"/>
  <c r="X277" i="8"/>
  <c r="W277" i="8"/>
  <c r="V277" i="8"/>
  <c r="U277" i="8"/>
  <c r="T277" i="8"/>
  <c r="Y276" i="8"/>
  <c r="X276" i="8"/>
  <c r="W276" i="8"/>
  <c r="V276" i="8"/>
  <c r="U276" i="8"/>
  <c r="T276" i="8"/>
  <c r="Y275" i="8"/>
  <c r="X275" i="8"/>
  <c r="W275" i="8"/>
  <c r="V275" i="8"/>
  <c r="U275" i="8"/>
  <c r="T275" i="8"/>
  <c r="Y274" i="8"/>
  <c r="X274" i="8"/>
  <c r="W274" i="8"/>
  <c r="V274" i="8"/>
  <c r="U274" i="8"/>
  <c r="T274" i="8"/>
  <c r="Y273" i="8"/>
  <c r="X273" i="8"/>
  <c r="W273" i="8"/>
  <c r="V273" i="8"/>
  <c r="U273" i="8"/>
  <c r="T273" i="8"/>
  <c r="Y272" i="8"/>
  <c r="X272" i="8"/>
  <c r="W272" i="8"/>
  <c r="V272" i="8"/>
  <c r="U272" i="8"/>
  <c r="T272" i="8"/>
  <c r="Y271" i="8"/>
  <c r="X271" i="8"/>
  <c r="W271" i="8"/>
  <c r="V271" i="8"/>
  <c r="U271" i="8"/>
  <c r="T271" i="8"/>
  <c r="Y270" i="8"/>
  <c r="X270" i="8"/>
  <c r="W270" i="8"/>
  <c r="V270" i="8"/>
  <c r="U270" i="8"/>
  <c r="T270" i="8"/>
  <c r="Y269" i="8"/>
  <c r="X269" i="8"/>
  <c r="W269" i="8"/>
  <c r="V269" i="8"/>
  <c r="U269" i="8"/>
  <c r="T269" i="8"/>
  <c r="Y268" i="8"/>
  <c r="X268" i="8"/>
  <c r="W268" i="8"/>
  <c r="V268" i="8"/>
  <c r="U268" i="8"/>
  <c r="T268" i="8"/>
  <c r="Y267" i="8"/>
  <c r="X267" i="8"/>
  <c r="W267" i="8"/>
  <c r="V267" i="8"/>
  <c r="U267" i="8"/>
  <c r="T267" i="8"/>
  <c r="Y266" i="8"/>
  <c r="X266" i="8"/>
  <c r="W266" i="8"/>
  <c r="V266" i="8"/>
  <c r="U266" i="8"/>
  <c r="T266" i="8"/>
  <c r="Y265" i="8"/>
  <c r="X265" i="8"/>
  <c r="W265" i="8"/>
  <c r="V265" i="8"/>
  <c r="U265" i="8"/>
  <c r="T265" i="8"/>
  <c r="Y264" i="8"/>
  <c r="X264" i="8"/>
  <c r="W264" i="8"/>
  <c r="V264" i="8"/>
  <c r="U264" i="8"/>
  <c r="T264" i="8"/>
  <c r="Y263" i="8"/>
  <c r="X263" i="8"/>
  <c r="W263" i="8"/>
  <c r="V263" i="8"/>
  <c r="U263" i="8"/>
  <c r="T263" i="8"/>
  <c r="Y262" i="8"/>
  <c r="X262" i="8"/>
  <c r="W262" i="8"/>
  <c r="V262" i="8"/>
  <c r="U262" i="8"/>
  <c r="T262" i="8"/>
  <c r="Y261" i="8"/>
  <c r="X261" i="8"/>
  <c r="W261" i="8"/>
  <c r="V261" i="8"/>
  <c r="U261" i="8"/>
  <c r="T261" i="8"/>
  <c r="Y260" i="8"/>
  <c r="X260" i="8"/>
  <c r="W260" i="8"/>
  <c r="V260" i="8"/>
  <c r="U260" i="8"/>
  <c r="T260" i="8"/>
  <c r="Y259" i="8"/>
  <c r="X259" i="8"/>
  <c r="W259" i="8"/>
  <c r="V259" i="8"/>
  <c r="U259" i="8"/>
  <c r="T259" i="8"/>
  <c r="Y258" i="8"/>
  <c r="X258" i="8"/>
  <c r="W258" i="8"/>
  <c r="V258" i="8"/>
  <c r="U258" i="8"/>
  <c r="T258" i="8"/>
  <c r="Y257" i="8"/>
  <c r="X257" i="8"/>
  <c r="W257" i="8"/>
  <c r="V257" i="8"/>
  <c r="U257" i="8"/>
  <c r="T257" i="8"/>
  <c r="Y256" i="8"/>
  <c r="X256" i="8"/>
  <c r="W256" i="8"/>
  <c r="V256" i="8"/>
  <c r="U256" i="8"/>
  <c r="T256" i="8"/>
  <c r="Y255" i="8"/>
  <c r="X255" i="8"/>
  <c r="W255" i="8"/>
  <c r="V255" i="8"/>
  <c r="U255" i="8"/>
  <c r="T255" i="8"/>
  <c r="Y254" i="8"/>
  <c r="X254" i="8"/>
  <c r="W254" i="8"/>
  <c r="V254" i="8"/>
  <c r="U254" i="8"/>
  <c r="T254" i="8"/>
  <c r="Y253" i="8"/>
  <c r="X253" i="8"/>
  <c r="W253" i="8"/>
  <c r="V253" i="8"/>
  <c r="U253" i="8"/>
  <c r="T253" i="8"/>
  <c r="Y252" i="8"/>
  <c r="X252" i="8"/>
  <c r="W252" i="8"/>
  <c r="V252" i="8"/>
  <c r="U252" i="8"/>
  <c r="T252" i="8"/>
  <c r="Y251" i="8"/>
  <c r="X251" i="8"/>
  <c r="W251" i="8"/>
  <c r="V251" i="8"/>
  <c r="U251" i="8"/>
  <c r="T251" i="8"/>
  <c r="Y250" i="8"/>
  <c r="X250" i="8"/>
  <c r="W250" i="8"/>
  <c r="V250" i="8"/>
  <c r="U250" i="8"/>
  <c r="T250" i="8"/>
  <c r="Y249" i="8"/>
  <c r="X249" i="8"/>
  <c r="W249" i="8"/>
  <c r="V249" i="8"/>
  <c r="U249" i="8"/>
  <c r="T249" i="8"/>
  <c r="Y248" i="8"/>
  <c r="X248" i="8"/>
  <c r="W248" i="8"/>
  <c r="V248" i="8"/>
  <c r="U248" i="8"/>
  <c r="T248" i="8"/>
  <c r="Y247" i="8"/>
  <c r="X247" i="8"/>
  <c r="W247" i="8"/>
  <c r="V247" i="8"/>
  <c r="U247" i="8"/>
  <c r="T247" i="8"/>
  <c r="Y246" i="8"/>
  <c r="X246" i="8"/>
  <c r="W246" i="8"/>
  <c r="V246" i="8"/>
  <c r="U246" i="8"/>
  <c r="T246" i="8"/>
  <c r="Y245" i="8"/>
  <c r="X245" i="8"/>
  <c r="W245" i="8"/>
  <c r="V245" i="8"/>
  <c r="U245" i="8"/>
  <c r="T245" i="8"/>
  <c r="Y244" i="8"/>
  <c r="X244" i="8"/>
  <c r="W244" i="8"/>
  <c r="V244" i="8"/>
  <c r="U244" i="8"/>
  <c r="T244" i="8"/>
  <c r="Y243" i="8"/>
  <c r="X243" i="8"/>
  <c r="W243" i="8"/>
  <c r="V243" i="8"/>
  <c r="U243" i="8"/>
  <c r="T243" i="8"/>
  <c r="Y242" i="8"/>
  <c r="X242" i="8"/>
  <c r="W242" i="8"/>
  <c r="V242" i="8"/>
  <c r="U242" i="8"/>
  <c r="T242" i="8"/>
  <c r="Y241" i="8"/>
  <c r="X241" i="8"/>
  <c r="W241" i="8"/>
  <c r="V241" i="8"/>
  <c r="U241" i="8"/>
  <c r="T241" i="8"/>
  <c r="Y240" i="8"/>
  <c r="X240" i="8"/>
  <c r="W240" i="8"/>
  <c r="V240" i="8"/>
  <c r="U240" i="8"/>
  <c r="T240" i="8"/>
  <c r="Y239" i="8"/>
  <c r="X239" i="8"/>
  <c r="W239" i="8"/>
  <c r="V239" i="8"/>
  <c r="U239" i="8"/>
  <c r="T239" i="8"/>
  <c r="Y238" i="8"/>
  <c r="X238" i="8"/>
  <c r="W238" i="8"/>
  <c r="V238" i="8"/>
  <c r="U238" i="8"/>
  <c r="T238" i="8"/>
  <c r="Y237" i="8"/>
  <c r="X237" i="8"/>
  <c r="W237" i="8"/>
  <c r="V237" i="8"/>
  <c r="U237" i="8"/>
  <c r="T237" i="8"/>
  <c r="Y236" i="8"/>
  <c r="X236" i="8"/>
  <c r="W236" i="8"/>
  <c r="V236" i="8"/>
  <c r="U236" i="8"/>
  <c r="T236" i="8"/>
  <c r="Y235" i="8"/>
  <c r="X235" i="8"/>
  <c r="W235" i="8"/>
  <c r="V235" i="8"/>
  <c r="U235" i="8"/>
  <c r="T235" i="8"/>
  <c r="Y234" i="8"/>
  <c r="X234" i="8"/>
  <c r="W234" i="8"/>
  <c r="V234" i="8"/>
  <c r="U234" i="8"/>
  <c r="T234" i="8"/>
  <c r="Y233" i="8"/>
  <c r="X233" i="8"/>
  <c r="W233" i="8"/>
  <c r="V233" i="8"/>
  <c r="U233" i="8"/>
  <c r="T233" i="8"/>
  <c r="Y232" i="8"/>
  <c r="X232" i="8"/>
  <c r="W232" i="8"/>
  <c r="V232" i="8"/>
  <c r="U232" i="8"/>
  <c r="T232" i="8"/>
  <c r="Y231" i="8"/>
  <c r="X231" i="8"/>
  <c r="W231" i="8"/>
  <c r="V231" i="8"/>
  <c r="U231" i="8"/>
  <c r="T231" i="8"/>
  <c r="Y230" i="8"/>
  <c r="X230" i="8"/>
  <c r="W230" i="8"/>
  <c r="V230" i="8"/>
  <c r="U230" i="8"/>
  <c r="T230" i="8"/>
  <c r="Y229" i="8"/>
  <c r="X229" i="8"/>
  <c r="W229" i="8"/>
  <c r="V229" i="8"/>
  <c r="U229" i="8"/>
  <c r="T229" i="8"/>
  <c r="Y228" i="8"/>
  <c r="X228" i="8"/>
  <c r="W228" i="8"/>
  <c r="V228" i="8"/>
  <c r="U228" i="8"/>
  <c r="T228" i="8"/>
  <c r="Y227" i="8"/>
  <c r="X227" i="8"/>
  <c r="W227" i="8"/>
  <c r="V227" i="8"/>
  <c r="U227" i="8"/>
  <c r="T227" i="8"/>
  <c r="Y226" i="8"/>
  <c r="X226" i="8"/>
  <c r="W226" i="8"/>
  <c r="V226" i="8"/>
  <c r="U226" i="8"/>
  <c r="T226" i="8"/>
  <c r="Y225" i="8"/>
  <c r="X225" i="8"/>
  <c r="W225" i="8"/>
  <c r="V225" i="8"/>
  <c r="U225" i="8"/>
  <c r="T225" i="8"/>
  <c r="Y224" i="8"/>
  <c r="X224" i="8"/>
  <c r="W224" i="8"/>
  <c r="V224" i="8"/>
  <c r="U224" i="8"/>
  <c r="T224" i="8"/>
  <c r="Y223" i="8"/>
  <c r="X223" i="8"/>
  <c r="W223" i="8"/>
  <c r="V223" i="8"/>
  <c r="U223" i="8"/>
  <c r="T223" i="8"/>
  <c r="Y222" i="8"/>
  <c r="X222" i="8"/>
  <c r="W222" i="8"/>
  <c r="V222" i="8"/>
  <c r="U222" i="8"/>
  <c r="T222" i="8"/>
  <c r="Y221" i="8"/>
  <c r="X221" i="8"/>
  <c r="W221" i="8"/>
  <c r="V221" i="8"/>
  <c r="U221" i="8"/>
  <c r="T221" i="8"/>
  <c r="Y220" i="8"/>
  <c r="X220" i="8"/>
  <c r="W220" i="8"/>
  <c r="V220" i="8"/>
  <c r="U220" i="8"/>
  <c r="T220" i="8"/>
  <c r="Y219" i="8"/>
  <c r="X219" i="8"/>
  <c r="W219" i="8"/>
  <c r="V219" i="8"/>
  <c r="U219" i="8"/>
  <c r="T219" i="8"/>
  <c r="Y218" i="8"/>
  <c r="X218" i="8"/>
  <c r="W218" i="8"/>
  <c r="V218" i="8"/>
  <c r="U218" i="8"/>
  <c r="T218" i="8"/>
  <c r="Y217" i="8"/>
  <c r="X217" i="8"/>
  <c r="W217" i="8"/>
  <c r="V217" i="8"/>
  <c r="U217" i="8"/>
  <c r="T217" i="8"/>
  <c r="Y216" i="8"/>
  <c r="X216" i="8"/>
  <c r="W216" i="8"/>
  <c r="V216" i="8"/>
  <c r="U216" i="8"/>
  <c r="T216" i="8"/>
  <c r="Y215" i="8"/>
  <c r="X215" i="8"/>
  <c r="W215" i="8"/>
  <c r="V215" i="8"/>
  <c r="U215" i="8"/>
  <c r="T215" i="8"/>
  <c r="Y214" i="8"/>
  <c r="X214" i="8"/>
  <c r="W214" i="8"/>
  <c r="V214" i="8"/>
  <c r="U214" i="8"/>
  <c r="T214" i="8"/>
  <c r="Y213" i="8"/>
  <c r="X213" i="8"/>
  <c r="W213" i="8"/>
  <c r="V213" i="8"/>
  <c r="U213" i="8"/>
  <c r="T213" i="8"/>
  <c r="Y212" i="8"/>
  <c r="X212" i="8"/>
  <c r="W212" i="8"/>
  <c r="V212" i="8"/>
  <c r="U212" i="8"/>
  <c r="T212" i="8"/>
  <c r="Y211" i="8"/>
  <c r="X211" i="8"/>
  <c r="W211" i="8"/>
  <c r="V211" i="8"/>
  <c r="U211" i="8"/>
  <c r="T211" i="8"/>
  <c r="Y210" i="8"/>
  <c r="X210" i="8"/>
  <c r="W210" i="8"/>
  <c r="V210" i="8"/>
  <c r="U210" i="8"/>
  <c r="T210" i="8"/>
  <c r="Y209" i="8"/>
  <c r="X209" i="8"/>
  <c r="W209" i="8"/>
  <c r="V209" i="8"/>
  <c r="U209" i="8"/>
  <c r="T209" i="8"/>
  <c r="Y208" i="8"/>
  <c r="X208" i="8"/>
  <c r="W208" i="8"/>
  <c r="V208" i="8"/>
  <c r="U208" i="8"/>
  <c r="T208" i="8"/>
  <c r="Y207" i="8"/>
  <c r="X207" i="8"/>
  <c r="W207" i="8"/>
  <c r="V207" i="8"/>
  <c r="U207" i="8"/>
  <c r="T207" i="8"/>
  <c r="Y206" i="8"/>
  <c r="X206" i="8"/>
  <c r="W206" i="8"/>
  <c r="V206" i="8"/>
  <c r="U206" i="8"/>
  <c r="T206" i="8"/>
  <c r="Y205" i="8"/>
  <c r="X205" i="8"/>
  <c r="W205" i="8"/>
  <c r="V205" i="8"/>
  <c r="U205" i="8"/>
  <c r="T205" i="8"/>
  <c r="Y204" i="8"/>
  <c r="X204" i="8"/>
  <c r="W204" i="8"/>
  <c r="V204" i="8"/>
  <c r="U204" i="8"/>
  <c r="T204" i="8"/>
  <c r="Y203" i="8"/>
  <c r="X203" i="8"/>
  <c r="W203" i="8"/>
  <c r="V203" i="8"/>
  <c r="U203" i="8"/>
  <c r="T203" i="8"/>
  <c r="Y202" i="8"/>
  <c r="X202" i="8"/>
  <c r="W202" i="8"/>
  <c r="V202" i="8"/>
  <c r="U202" i="8"/>
  <c r="T202" i="8"/>
  <c r="Y201" i="8"/>
  <c r="X201" i="8"/>
  <c r="W201" i="8"/>
  <c r="V201" i="8"/>
  <c r="U201" i="8"/>
  <c r="T201" i="8"/>
  <c r="Y200" i="8"/>
  <c r="X200" i="8"/>
  <c r="W200" i="8"/>
  <c r="V200" i="8"/>
  <c r="U200" i="8"/>
  <c r="T200" i="8"/>
  <c r="Y199" i="8"/>
  <c r="X199" i="8"/>
  <c r="W199" i="8"/>
  <c r="V199" i="8"/>
  <c r="U199" i="8"/>
  <c r="T199" i="8"/>
  <c r="Y198" i="8"/>
  <c r="X198" i="8"/>
  <c r="W198" i="8"/>
  <c r="V198" i="8"/>
  <c r="U198" i="8"/>
  <c r="T198" i="8"/>
  <c r="Y197" i="8"/>
  <c r="X197" i="8"/>
  <c r="W197" i="8"/>
  <c r="V197" i="8"/>
  <c r="U197" i="8"/>
  <c r="T197" i="8"/>
  <c r="Y196" i="8"/>
  <c r="X196" i="8"/>
  <c r="W196" i="8"/>
  <c r="V196" i="8"/>
  <c r="U196" i="8"/>
  <c r="T196" i="8"/>
  <c r="Y195" i="8"/>
  <c r="X195" i="8"/>
  <c r="W195" i="8"/>
  <c r="V195" i="8"/>
  <c r="U195" i="8"/>
  <c r="T195" i="8"/>
  <c r="Y194" i="8"/>
  <c r="X194" i="8"/>
  <c r="W194" i="8"/>
  <c r="V194" i="8"/>
  <c r="U194" i="8"/>
  <c r="T194" i="8"/>
  <c r="Y193" i="8"/>
  <c r="X193" i="8"/>
  <c r="W193" i="8"/>
  <c r="V193" i="8"/>
  <c r="U193" i="8"/>
  <c r="T193" i="8"/>
  <c r="Y192" i="8"/>
  <c r="X192" i="8"/>
  <c r="W192" i="8"/>
  <c r="V192" i="8"/>
  <c r="U192" i="8"/>
  <c r="T192" i="8"/>
  <c r="Y191" i="8"/>
  <c r="X191" i="8"/>
  <c r="W191" i="8"/>
  <c r="V191" i="8"/>
  <c r="U191" i="8"/>
  <c r="T191" i="8"/>
  <c r="Y190" i="8"/>
  <c r="X190" i="8"/>
  <c r="W190" i="8"/>
  <c r="V190" i="8"/>
  <c r="U190" i="8"/>
  <c r="T190" i="8"/>
  <c r="Y189" i="8"/>
  <c r="X189" i="8"/>
  <c r="W189" i="8"/>
  <c r="V189" i="8"/>
  <c r="U189" i="8"/>
  <c r="T189" i="8"/>
  <c r="Y188" i="8"/>
  <c r="X188" i="8"/>
  <c r="W188" i="8"/>
  <c r="V188" i="8"/>
  <c r="U188" i="8"/>
  <c r="T188" i="8"/>
  <c r="Y187" i="8"/>
  <c r="X187" i="8"/>
  <c r="W187" i="8"/>
  <c r="V187" i="8"/>
  <c r="U187" i="8"/>
  <c r="T187" i="8"/>
  <c r="Y186" i="8"/>
  <c r="X186" i="8"/>
  <c r="W186" i="8"/>
  <c r="V186" i="8"/>
  <c r="U186" i="8"/>
  <c r="T186" i="8"/>
  <c r="Y185" i="8"/>
  <c r="X185" i="8"/>
  <c r="W185" i="8"/>
  <c r="V185" i="8"/>
  <c r="U185" i="8"/>
  <c r="T185" i="8"/>
  <c r="Y184" i="8"/>
  <c r="X184" i="8"/>
  <c r="W184" i="8"/>
  <c r="V184" i="8"/>
  <c r="U184" i="8"/>
  <c r="T184" i="8"/>
  <c r="Y183" i="8"/>
  <c r="X183" i="8"/>
  <c r="W183" i="8"/>
  <c r="V183" i="8"/>
  <c r="U183" i="8"/>
  <c r="T183" i="8"/>
  <c r="Y182" i="8"/>
  <c r="X182" i="8"/>
  <c r="W182" i="8"/>
  <c r="V182" i="8"/>
  <c r="U182" i="8"/>
  <c r="T182" i="8"/>
  <c r="Y181" i="8"/>
  <c r="X181" i="8"/>
  <c r="W181" i="8"/>
  <c r="V181" i="8"/>
  <c r="U181" i="8"/>
  <c r="T181" i="8"/>
  <c r="Y180" i="8"/>
  <c r="X180" i="8"/>
  <c r="W180" i="8"/>
  <c r="V180" i="8"/>
  <c r="U180" i="8"/>
  <c r="T180" i="8"/>
  <c r="Y179" i="8"/>
  <c r="X179" i="8"/>
  <c r="W179" i="8"/>
  <c r="V179" i="8"/>
  <c r="U179" i="8"/>
  <c r="T179" i="8"/>
  <c r="Y178" i="8"/>
  <c r="X178" i="8"/>
  <c r="W178" i="8"/>
  <c r="V178" i="8"/>
  <c r="U178" i="8"/>
  <c r="T178" i="8"/>
  <c r="Y177" i="8"/>
  <c r="X177" i="8"/>
  <c r="W177" i="8"/>
  <c r="V177" i="8"/>
  <c r="U177" i="8"/>
  <c r="T177" i="8"/>
  <c r="Y176" i="8"/>
  <c r="X176" i="8"/>
  <c r="W176" i="8"/>
  <c r="V176" i="8"/>
  <c r="U176" i="8"/>
  <c r="T176" i="8"/>
  <c r="Y175" i="8"/>
  <c r="X175" i="8"/>
  <c r="W175" i="8"/>
  <c r="V175" i="8"/>
  <c r="U175" i="8"/>
  <c r="T175" i="8"/>
  <c r="Y174" i="8"/>
  <c r="X174" i="8"/>
  <c r="W174" i="8"/>
  <c r="V174" i="8"/>
  <c r="U174" i="8"/>
  <c r="T174" i="8"/>
  <c r="Y173" i="8"/>
  <c r="X173" i="8"/>
  <c r="W173" i="8"/>
  <c r="V173" i="8"/>
  <c r="U173" i="8"/>
  <c r="T173" i="8"/>
  <c r="Y172" i="8"/>
  <c r="X172" i="8"/>
  <c r="W172" i="8"/>
  <c r="V172" i="8"/>
  <c r="U172" i="8"/>
  <c r="T172" i="8"/>
  <c r="Y171" i="8"/>
  <c r="X171" i="8"/>
  <c r="W171" i="8"/>
  <c r="V171" i="8"/>
  <c r="U171" i="8"/>
  <c r="T171" i="8"/>
  <c r="Y170" i="8"/>
  <c r="X170" i="8"/>
  <c r="W170" i="8"/>
  <c r="V170" i="8"/>
  <c r="U170" i="8"/>
  <c r="T170" i="8"/>
  <c r="Y169" i="8"/>
  <c r="X169" i="8"/>
  <c r="W169" i="8"/>
  <c r="V169" i="8"/>
  <c r="U169" i="8"/>
  <c r="T169" i="8"/>
  <c r="Y168" i="8"/>
  <c r="X168" i="8"/>
  <c r="W168" i="8"/>
  <c r="V168" i="8"/>
  <c r="U168" i="8"/>
  <c r="T168" i="8"/>
  <c r="Y167" i="8"/>
  <c r="X167" i="8"/>
  <c r="W167" i="8"/>
  <c r="V167" i="8"/>
  <c r="U167" i="8"/>
  <c r="T167" i="8"/>
  <c r="Y166" i="8"/>
  <c r="X166" i="8"/>
  <c r="W166" i="8"/>
  <c r="V166" i="8"/>
  <c r="U166" i="8"/>
  <c r="T166" i="8"/>
  <c r="Y165" i="8"/>
  <c r="X165" i="8"/>
  <c r="W165" i="8"/>
  <c r="V165" i="8"/>
  <c r="U165" i="8"/>
  <c r="T165" i="8"/>
  <c r="Y164" i="8"/>
  <c r="X164" i="8"/>
  <c r="W164" i="8"/>
  <c r="V164" i="8"/>
  <c r="U164" i="8"/>
  <c r="T164" i="8"/>
  <c r="Y163" i="8"/>
  <c r="X163" i="8"/>
  <c r="W163" i="8"/>
  <c r="V163" i="8"/>
  <c r="U163" i="8"/>
  <c r="T163" i="8"/>
  <c r="Y162" i="8"/>
  <c r="X162" i="8"/>
  <c r="W162" i="8"/>
  <c r="V162" i="8"/>
  <c r="U162" i="8"/>
  <c r="T162" i="8"/>
  <c r="Y161" i="8"/>
  <c r="X161" i="8"/>
  <c r="W161" i="8"/>
  <c r="V161" i="8"/>
  <c r="U161" i="8"/>
  <c r="T161" i="8"/>
  <c r="Y160" i="8"/>
  <c r="X160" i="8"/>
  <c r="W160" i="8"/>
  <c r="V160" i="8"/>
  <c r="U160" i="8"/>
  <c r="T160" i="8"/>
  <c r="Y159" i="8"/>
  <c r="X159" i="8"/>
  <c r="W159" i="8"/>
  <c r="V159" i="8"/>
  <c r="U159" i="8"/>
  <c r="T159" i="8"/>
  <c r="Y158" i="8"/>
  <c r="X158" i="8"/>
  <c r="W158" i="8"/>
  <c r="V158" i="8"/>
  <c r="U158" i="8"/>
  <c r="T158" i="8"/>
  <c r="Y157" i="8"/>
  <c r="X157" i="8"/>
  <c r="W157" i="8"/>
  <c r="V157" i="8"/>
  <c r="U157" i="8"/>
  <c r="T157" i="8"/>
  <c r="Y156" i="8"/>
  <c r="X156" i="8"/>
  <c r="W156" i="8"/>
  <c r="V156" i="8"/>
  <c r="U156" i="8"/>
  <c r="T156" i="8"/>
  <c r="Y155" i="8"/>
  <c r="X155" i="8"/>
  <c r="W155" i="8"/>
  <c r="V155" i="8"/>
  <c r="U155" i="8"/>
  <c r="T155" i="8"/>
  <c r="Y154" i="8"/>
  <c r="X154" i="8"/>
  <c r="W154" i="8"/>
  <c r="V154" i="8"/>
  <c r="U154" i="8"/>
  <c r="T154" i="8"/>
  <c r="Y153" i="8"/>
  <c r="X153" i="8"/>
  <c r="W153" i="8"/>
  <c r="V153" i="8"/>
  <c r="U153" i="8"/>
  <c r="T153" i="8"/>
  <c r="Y152" i="8"/>
  <c r="X152" i="8"/>
  <c r="W152" i="8"/>
  <c r="V152" i="8"/>
  <c r="U152" i="8"/>
  <c r="T152" i="8"/>
  <c r="Y151" i="8"/>
  <c r="X151" i="8"/>
  <c r="W151" i="8"/>
  <c r="V151" i="8"/>
  <c r="U151" i="8"/>
  <c r="T151" i="8"/>
  <c r="Y150" i="8"/>
  <c r="X150" i="8"/>
  <c r="W150" i="8"/>
  <c r="V150" i="8"/>
  <c r="U150" i="8"/>
  <c r="T150" i="8"/>
  <c r="Y149" i="8"/>
  <c r="X149" i="8"/>
  <c r="W149" i="8"/>
  <c r="V149" i="8"/>
  <c r="U149" i="8"/>
  <c r="T149" i="8"/>
  <c r="Y148" i="8"/>
  <c r="X148" i="8"/>
  <c r="W148" i="8"/>
  <c r="V148" i="8"/>
  <c r="U148" i="8"/>
  <c r="T148" i="8"/>
  <c r="Y147" i="8"/>
  <c r="X147" i="8"/>
  <c r="W147" i="8"/>
  <c r="V147" i="8"/>
  <c r="U147" i="8"/>
  <c r="T147" i="8"/>
  <c r="Y146" i="8"/>
  <c r="X146" i="8"/>
  <c r="W146" i="8"/>
  <c r="V146" i="8"/>
  <c r="U146" i="8"/>
  <c r="T146" i="8"/>
  <c r="Y145" i="8"/>
  <c r="X145" i="8"/>
  <c r="W145" i="8"/>
  <c r="V145" i="8"/>
  <c r="U145" i="8"/>
  <c r="T145" i="8"/>
  <c r="Y144" i="8"/>
  <c r="X144" i="8"/>
  <c r="W144" i="8"/>
  <c r="V144" i="8"/>
  <c r="U144" i="8"/>
  <c r="T144" i="8"/>
  <c r="Y143" i="8"/>
  <c r="X143" i="8"/>
  <c r="W143" i="8"/>
  <c r="V143" i="8"/>
  <c r="U143" i="8"/>
  <c r="T143" i="8"/>
  <c r="Y142" i="8"/>
  <c r="X142" i="8"/>
  <c r="W142" i="8"/>
  <c r="V142" i="8"/>
  <c r="U142" i="8"/>
  <c r="T142" i="8"/>
  <c r="Y141" i="8"/>
  <c r="X141" i="8"/>
  <c r="W141" i="8"/>
  <c r="V141" i="8"/>
  <c r="U141" i="8"/>
  <c r="T141" i="8"/>
  <c r="Y140" i="8"/>
  <c r="X140" i="8"/>
  <c r="W140" i="8"/>
  <c r="V140" i="8"/>
  <c r="U140" i="8"/>
  <c r="T140" i="8"/>
  <c r="Y139" i="8"/>
  <c r="X139" i="8"/>
  <c r="W139" i="8"/>
  <c r="V139" i="8"/>
  <c r="U139" i="8"/>
  <c r="T139" i="8"/>
  <c r="Y138" i="8"/>
  <c r="X138" i="8"/>
  <c r="W138" i="8"/>
  <c r="V138" i="8"/>
  <c r="U138" i="8"/>
  <c r="T138" i="8"/>
  <c r="Y137" i="8"/>
  <c r="X137" i="8"/>
  <c r="W137" i="8"/>
  <c r="V137" i="8"/>
  <c r="U137" i="8"/>
  <c r="T137" i="8"/>
  <c r="Y136" i="8"/>
  <c r="X136" i="8"/>
  <c r="W136" i="8"/>
  <c r="V136" i="8"/>
  <c r="U136" i="8"/>
  <c r="T136" i="8"/>
  <c r="Y135" i="8"/>
  <c r="X135" i="8"/>
  <c r="W135" i="8"/>
  <c r="V135" i="8"/>
  <c r="U135" i="8"/>
  <c r="T135" i="8"/>
  <c r="Y134" i="8"/>
  <c r="X134" i="8"/>
  <c r="W134" i="8"/>
  <c r="V134" i="8"/>
  <c r="U134" i="8"/>
  <c r="T134" i="8"/>
  <c r="Y133" i="8"/>
  <c r="X133" i="8"/>
  <c r="W133" i="8"/>
  <c r="V133" i="8"/>
  <c r="U133" i="8"/>
  <c r="T133" i="8"/>
  <c r="Y132" i="8"/>
  <c r="X132" i="8"/>
  <c r="W132" i="8"/>
  <c r="V132" i="8"/>
  <c r="U132" i="8"/>
  <c r="T132" i="8"/>
  <c r="Y131" i="8"/>
  <c r="X131" i="8"/>
  <c r="W131" i="8"/>
  <c r="V131" i="8"/>
  <c r="U131" i="8"/>
  <c r="T131" i="8"/>
  <c r="Y130" i="8"/>
  <c r="X130" i="8"/>
  <c r="W130" i="8"/>
  <c r="V130" i="8"/>
  <c r="U130" i="8"/>
  <c r="T130" i="8"/>
  <c r="Y129" i="8"/>
  <c r="X129" i="8"/>
  <c r="W129" i="8"/>
  <c r="V129" i="8"/>
  <c r="U129" i="8"/>
  <c r="T129" i="8"/>
  <c r="Y128" i="8"/>
  <c r="X128" i="8"/>
  <c r="W128" i="8"/>
  <c r="V128" i="8"/>
  <c r="U128" i="8"/>
  <c r="T128" i="8"/>
  <c r="Y127" i="8"/>
  <c r="X127" i="8"/>
  <c r="W127" i="8"/>
  <c r="V127" i="8"/>
  <c r="U127" i="8"/>
  <c r="T127" i="8"/>
  <c r="Y126" i="8"/>
  <c r="X126" i="8"/>
  <c r="W126" i="8"/>
  <c r="V126" i="8"/>
  <c r="U126" i="8"/>
  <c r="T126" i="8"/>
  <c r="Y125" i="8"/>
  <c r="X125" i="8"/>
  <c r="W125" i="8"/>
  <c r="V125" i="8"/>
  <c r="U125" i="8"/>
  <c r="T125" i="8"/>
  <c r="Y124" i="8"/>
  <c r="X124" i="8"/>
  <c r="W124" i="8"/>
  <c r="V124" i="8"/>
  <c r="U124" i="8"/>
  <c r="T124" i="8"/>
  <c r="Y123" i="8"/>
  <c r="X123" i="8"/>
  <c r="W123" i="8"/>
  <c r="V123" i="8"/>
  <c r="U123" i="8"/>
  <c r="T123" i="8"/>
  <c r="Y122" i="8"/>
  <c r="X122" i="8"/>
  <c r="W122" i="8"/>
  <c r="V122" i="8"/>
  <c r="U122" i="8"/>
  <c r="T122" i="8"/>
  <c r="Y121" i="8"/>
  <c r="X121" i="8"/>
  <c r="W121" i="8"/>
  <c r="V121" i="8"/>
  <c r="U121" i="8"/>
  <c r="T121" i="8"/>
  <c r="Y120" i="8"/>
  <c r="X120" i="8"/>
  <c r="W120" i="8"/>
  <c r="V120" i="8"/>
  <c r="U120" i="8"/>
  <c r="T120" i="8"/>
  <c r="Y119" i="8"/>
  <c r="X119" i="8"/>
  <c r="W119" i="8"/>
  <c r="V119" i="8"/>
  <c r="U119" i="8"/>
  <c r="T119" i="8"/>
  <c r="Y118" i="8"/>
  <c r="X118" i="8"/>
  <c r="W118" i="8"/>
  <c r="V118" i="8"/>
  <c r="U118" i="8"/>
  <c r="T118" i="8"/>
  <c r="Y117" i="8"/>
  <c r="X117" i="8"/>
  <c r="W117" i="8"/>
  <c r="V117" i="8"/>
  <c r="U117" i="8"/>
  <c r="T117" i="8"/>
  <c r="Y116" i="8"/>
  <c r="X116" i="8"/>
  <c r="W116" i="8"/>
  <c r="V116" i="8"/>
  <c r="U116" i="8"/>
  <c r="T116" i="8"/>
  <c r="Y115" i="8"/>
  <c r="X115" i="8"/>
  <c r="W115" i="8"/>
  <c r="V115" i="8"/>
  <c r="U115" i="8"/>
  <c r="T115" i="8"/>
  <c r="Y114" i="8"/>
  <c r="X114" i="8"/>
  <c r="W114" i="8"/>
  <c r="V114" i="8"/>
  <c r="U114" i="8"/>
  <c r="T114" i="8"/>
  <c r="Y113" i="8"/>
  <c r="X113" i="8"/>
  <c r="W113" i="8"/>
  <c r="V113" i="8"/>
  <c r="U113" i="8"/>
  <c r="T113" i="8"/>
  <c r="Y112" i="8"/>
  <c r="X112" i="8"/>
  <c r="W112" i="8"/>
  <c r="V112" i="8"/>
  <c r="U112" i="8"/>
  <c r="T112" i="8"/>
  <c r="Y111" i="8"/>
  <c r="X111" i="8"/>
  <c r="W111" i="8"/>
  <c r="V111" i="8"/>
  <c r="U111" i="8"/>
  <c r="T111" i="8"/>
  <c r="Y110" i="8"/>
  <c r="X110" i="8"/>
  <c r="W110" i="8"/>
  <c r="V110" i="8"/>
  <c r="U110" i="8"/>
  <c r="T110" i="8"/>
  <c r="Y109" i="8"/>
  <c r="X109" i="8"/>
  <c r="W109" i="8"/>
  <c r="V109" i="8"/>
  <c r="U109" i="8"/>
  <c r="T109" i="8"/>
  <c r="Y108" i="8"/>
  <c r="X108" i="8"/>
  <c r="W108" i="8"/>
  <c r="V108" i="8"/>
  <c r="U108" i="8"/>
  <c r="T108" i="8"/>
  <c r="Y107" i="8"/>
  <c r="X107" i="8"/>
  <c r="W107" i="8"/>
  <c r="V107" i="8"/>
  <c r="U107" i="8"/>
  <c r="T107" i="8"/>
  <c r="Y106" i="8"/>
  <c r="X106" i="8"/>
  <c r="W106" i="8"/>
  <c r="V106" i="8"/>
  <c r="U106" i="8"/>
  <c r="T106" i="8"/>
  <c r="Y105" i="8"/>
  <c r="X105" i="8"/>
  <c r="W105" i="8"/>
  <c r="V105" i="8"/>
  <c r="U105" i="8"/>
  <c r="T105" i="8"/>
  <c r="Y104" i="8"/>
  <c r="X104" i="8"/>
  <c r="W104" i="8"/>
  <c r="V104" i="8"/>
  <c r="U104" i="8"/>
  <c r="T104" i="8"/>
  <c r="Y103" i="8"/>
  <c r="X103" i="8"/>
  <c r="W103" i="8"/>
  <c r="V103" i="8"/>
  <c r="U103" i="8"/>
  <c r="T103" i="8"/>
  <c r="Y102" i="8"/>
  <c r="X102" i="8"/>
  <c r="W102" i="8"/>
  <c r="V102" i="8"/>
  <c r="U102" i="8"/>
  <c r="T102" i="8"/>
  <c r="Y101" i="8"/>
  <c r="X101" i="8"/>
  <c r="W101" i="8"/>
  <c r="V101" i="8"/>
  <c r="U101" i="8"/>
  <c r="T101" i="8"/>
  <c r="Y100" i="8"/>
  <c r="X100" i="8"/>
  <c r="W100" i="8"/>
  <c r="V100" i="8"/>
  <c r="U100" i="8"/>
  <c r="T100" i="8"/>
  <c r="Y99" i="8"/>
  <c r="X99" i="8"/>
  <c r="W99" i="8"/>
  <c r="V99" i="8"/>
  <c r="U99" i="8"/>
  <c r="T99" i="8"/>
  <c r="Y98" i="8"/>
  <c r="X98" i="8"/>
  <c r="W98" i="8"/>
  <c r="V98" i="8"/>
  <c r="U98" i="8"/>
  <c r="T98" i="8"/>
  <c r="Y97" i="8"/>
  <c r="X97" i="8"/>
  <c r="W97" i="8"/>
  <c r="V97" i="8"/>
  <c r="U97" i="8"/>
  <c r="T97" i="8"/>
  <c r="Y96" i="8"/>
  <c r="X96" i="8"/>
  <c r="W96" i="8"/>
  <c r="V96" i="8"/>
  <c r="U96" i="8"/>
  <c r="T96" i="8"/>
  <c r="Y95" i="8"/>
  <c r="X95" i="8"/>
  <c r="W95" i="8"/>
  <c r="V95" i="8"/>
  <c r="U95" i="8"/>
  <c r="T95" i="8"/>
  <c r="Y94" i="8"/>
  <c r="X94" i="8"/>
  <c r="W94" i="8"/>
  <c r="V94" i="8"/>
  <c r="U94" i="8"/>
  <c r="T94" i="8"/>
  <c r="Y93" i="8"/>
  <c r="X93" i="8"/>
  <c r="W93" i="8"/>
  <c r="V93" i="8"/>
  <c r="U93" i="8"/>
  <c r="T93" i="8"/>
  <c r="Y92" i="8"/>
  <c r="X92" i="8"/>
  <c r="W92" i="8"/>
  <c r="V92" i="8"/>
  <c r="U92" i="8"/>
  <c r="T92" i="8"/>
  <c r="Y91" i="8"/>
  <c r="X91" i="8"/>
  <c r="W91" i="8"/>
  <c r="V91" i="8"/>
  <c r="U91" i="8"/>
  <c r="T91" i="8"/>
  <c r="Y90" i="8"/>
  <c r="X90" i="8"/>
  <c r="W90" i="8"/>
  <c r="V90" i="8"/>
  <c r="U90" i="8"/>
  <c r="T90" i="8"/>
  <c r="Y89" i="8"/>
  <c r="X89" i="8"/>
  <c r="W89" i="8"/>
  <c r="V89" i="8"/>
  <c r="U89" i="8"/>
  <c r="T89" i="8"/>
  <c r="Y88" i="8"/>
  <c r="X88" i="8"/>
  <c r="W88" i="8"/>
  <c r="V88" i="8"/>
  <c r="U88" i="8"/>
  <c r="T88" i="8"/>
  <c r="Y87" i="8"/>
  <c r="X87" i="8"/>
  <c r="W87" i="8"/>
  <c r="V87" i="8"/>
  <c r="U87" i="8"/>
  <c r="T87" i="8"/>
  <c r="Y86" i="8"/>
  <c r="X86" i="8"/>
  <c r="W86" i="8"/>
  <c r="V86" i="8"/>
  <c r="U86" i="8"/>
  <c r="T86" i="8"/>
  <c r="Y85" i="8"/>
  <c r="X85" i="8"/>
  <c r="W85" i="8"/>
  <c r="V85" i="8"/>
  <c r="U85" i="8"/>
  <c r="T85" i="8"/>
  <c r="Y84" i="8"/>
  <c r="X84" i="8"/>
  <c r="W84" i="8"/>
  <c r="V84" i="8"/>
  <c r="U84" i="8"/>
  <c r="T84" i="8"/>
  <c r="Y83" i="8"/>
  <c r="X83" i="8"/>
  <c r="W83" i="8"/>
  <c r="V83" i="8"/>
  <c r="U83" i="8"/>
  <c r="T83" i="8"/>
  <c r="Y82" i="8"/>
  <c r="X82" i="8"/>
  <c r="W82" i="8"/>
  <c r="V82" i="8"/>
  <c r="U82" i="8"/>
  <c r="T82" i="8"/>
  <c r="Y81" i="8"/>
  <c r="X81" i="8"/>
  <c r="W81" i="8"/>
  <c r="V81" i="8"/>
  <c r="U81" i="8"/>
  <c r="T81" i="8"/>
  <c r="Y80" i="8"/>
  <c r="X80" i="8"/>
  <c r="W80" i="8"/>
  <c r="V80" i="8"/>
  <c r="U80" i="8"/>
  <c r="T80" i="8"/>
  <c r="Y79" i="8"/>
  <c r="X79" i="8"/>
  <c r="W79" i="8"/>
  <c r="V79" i="8"/>
  <c r="U79" i="8"/>
  <c r="T79" i="8"/>
  <c r="Y78" i="8"/>
  <c r="X78" i="8"/>
  <c r="W78" i="8"/>
  <c r="V78" i="8"/>
  <c r="U78" i="8"/>
  <c r="T78" i="8"/>
  <c r="Y77" i="8"/>
  <c r="X77" i="8"/>
  <c r="W77" i="8"/>
  <c r="V77" i="8"/>
  <c r="U77" i="8"/>
  <c r="T77" i="8"/>
  <c r="Y76" i="8"/>
  <c r="X76" i="8"/>
  <c r="W76" i="8"/>
  <c r="V76" i="8"/>
  <c r="U76" i="8"/>
  <c r="T76" i="8"/>
  <c r="Y75" i="8"/>
  <c r="X75" i="8"/>
  <c r="W75" i="8"/>
  <c r="V75" i="8"/>
  <c r="U75" i="8"/>
  <c r="T75" i="8"/>
  <c r="Y74" i="8"/>
  <c r="X74" i="8"/>
  <c r="W74" i="8"/>
  <c r="V74" i="8"/>
  <c r="U74" i="8"/>
  <c r="T74" i="8"/>
  <c r="Y73" i="8"/>
  <c r="X73" i="8"/>
  <c r="W73" i="8"/>
  <c r="V73" i="8"/>
  <c r="U73" i="8"/>
  <c r="T73" i="8"/>
  <c r="Y72" i="8"/>
  <c r="X72" i="8"/>
  <c r="W72" i="8"/>
  <c r="V72" i="8"/>
  <c r="U72" i="8"/>
  <c r="T72" i="8"/>
  <c r="Y71" i="8"/>
  <c r="X71" i="8"/>
  <c r="W71" i="8"/>
  <c r="V71" i="8"/>
  <c r="U71" i="8"/>
  <c r="T71" i="8"/>
  <c r="Y70" i="8"/>
  <c r="X70" i="8"/>
  <c r="W70" i="8"/>
  <c r="V70" i="8"/>
  <c r="U70" i="8"/>
  <c r="T70" i="8"/>
  <c r="Y69" i="8"/>
  <c r="X69" i="8"/>
  <c r="W69" i="8"/>
  <c r="V69" i="8"/>
  <c r="U69" i="8"/>
  <c r="T69" i="8"/>
  <c r="Y68" i="8"/>
  <c r="X68" i="8"/>
  <c r="W68" i="8"/>
  <c r="V68" i="8"/>
  <c r="U68" i="8"/>
  <c r="T68" i="8"/>
  <c r="Y67" i="8"/>
  <c r="X67" i="8"/>
  <c r="W67" i="8"/>
  <c r="V67" i="8"/>
  <c r="U67" i="8"/>
  <c r="T67" i="8"/>
  <c r="Y66" i="8"/>
  <c r="X66" i="8"/>
  <c r="W66" i="8"/>
  <c r="V66" i="8"/>
  <c r="U66" i="8"/>
  <c r="T66" i="8"/>
  <c r="Y65" i="8"/>
  <c r="X65" i="8"/>
  <c r="W65" i="8"/>
  <c r="V65" i="8"/>
  <c r="U65" i="8"/>
  <c r="T65" i="8"/>
  <c r="Y64" i="8"/>
  <c r="X64" i="8"/>
  <c r="W64" i="8"/>
  <c r="V64" i="8"/>
  <c r="U64" i="8"/>
  <c r="T64" i="8"/>
  <c r="Y63" i="8"/>
  <c r="X63" i="8"/>
  <c r="W63" i="8"/>
  <c r="V63" i="8"/>
  <c r="U63" i="8"/>
  <c r="T63" i="8"/>
  <c r="Y62" i="8"/>
  <c r="X62" i="8"/>
  <c r="W62" i="8"/>
  <c r="V62" i="8"/>
  <c r="U62" i="8"/>
  <c r="T62" i="8"/>
  <c r="Y61" i="8"/>
  <c r="X61" i="8"/>
  <c r="W61" i="8"/>
  <c r="V61" i="8"/>
  <c r="U61" i="8"/>
  <c r="T61" i="8"/>
  <c r="Y60" i="8"/>
  <c r="X60" i="8"/>
  <c r="W60" i="8"/>
  <c r="V60" i="8"/>
  <c r="U60" i="8"/>
  <c r="T60" i="8"/>
  <c r="Y59" i="8"/>
  <c r="X59" i="8"/>
  <c r="W59" i="8"/>
  <c r="V59" i="8"/>
  <c r="U59" i="8"/>
  <c r="T59" i="8"/>
  <c r="Y58" i="8"/>
  <c r="X58" i="8"/>
  <c r="W58" i="8"/>
  <c r="V58" i="8"/>
  <c r="U58" i="8"/>
  <c r="T58" i="8"/>
  <c r="Y57" i="8"/>
  <c r="X57" i="8"/>
  <c r="W57" i="8"/>
  <c r="V57" i="8"/>
  <c r="U57" i="8"/>
  <c r="T57" i="8"/>
  <c r="Y56" i="8"/>
  <c r="X56" i="8"/>
  <c r="W56" i="8"/>
  <c r="V56" i="8"/>
  <c r="U56" i="8"/>
  <c r="T56" i="8"/>
  <c r="Y55" i="8"/>
  <c r="X55" i="8"/>
  <c r="W55" i="8"/>
  <c r="V55" i="8"/>
  <c r="U55" i="8"/>
  <c r="T55" i="8"/>
  <c r="Y54" i="8"/>
  <c r="X54" i="8"/>
  <c r="W54" i="8"/>
  <c r="V54" i="8"/>
  <c r="U54" i="8"/>
  <c r="T54" i="8"/>
  <c r="Y53" i="8"/>
  <c r="X53" i="8"/>
  <c r="W53" i="8"/>
  <c r="V53" i="8"/>
  <c r="U53" i="8"/>
  <c r="T53" i="8"/>
  <c r="Y52" i="8"/>
  <c r="X52" i="8"/>
  <c r="W52" i="8"/>
  <c r="V52" i="8"/>
  <c r="U52" i="8"/>
  <c r="T52" i="8"/>
  <c r="Y51" i="8"/>
  <c r="X51" i="8"/>
  <c r="W51" i="8"/>
  <c r="V51" i="8"/>
  <c r="U51" i="8"/>
  <c r="T51" i="8"/>
  <c r="Y50" i="8"/>
  <c r="X50" i="8"/>
  <c r="W50" i="8"/>
  <c r="V50" i="8"/>
  <c r="U50" i="8"/>
  <c r="T50" i="8"/>
  <c r="Y49" i="8"/>
  <c r="X49" i="8"/>
  <c r="W49" i="8"/>
  <c r="V49" i="8"/>
  <c r="U49" i="8"/>
  <c r="T49" i="8"/>
  <c r="Y48" i="8"/>
  <c r="X48" i="8"/>
  <c r="W48" i="8"/>
  <c r="V48" i="8"/>
  <c r="U48" i="8"/>
  <c r="T48" i="8"/>
  <c r="Y47" i="8"/>
  <c r="X47" i="8"/>
  <c r="W47" i="8"/>
  <c r="V47" i="8"/>
  <c r="U47" i="8"/>
  <c r="T47" i="8"/>
  <c r="Y46" i="8"/>
  <c r="X46" i="8"/>
  <c r="W46" i="8"/>
  <c r="V46" i="8"/>
  <c r="U46" i="8"/>
  <c r="T46" i="8"/>
  <c r="Y45" i="8"/>
  <c r="X45" i="8"/>
  <c r="W45" i="8"/>
  <c r="V45" i="8"/>
  <c r="U45" i="8"/>
  <c r="T45" i="8"/>
  <c r="Y44" i="8"/>
  <c r="X44" i="8"/>
  <c r="W44" i="8"/>
  <c r="V44" i="8"/>
  <c r="U44" i="8"/>
  <c r="T44" i="8"/>
  <c r="Y43" i="8"/>
  <c r="X43" i="8"/>
  <c r="W43" i="8"/>
  <c r="V43" i="8"/>
  <c r="U43" i="8"/>
  <c r="T43" i="8"/>
  <c r="Y42" i="8"/>
  <c r="X42" i="8"/>
  <c r="W42" i="8"/>
  <c r="V42" i="8"/>
  <c r="U42" i="8"/>
  <c r="T42" i="8"/>
  <c r="Y41" i="8"/>
  <c r="X41" i="8"/>
  <c r="W41" i="8"/>
  <c r="V41" i="8"/>
  <c r="U41" i="8"/>
  <c r="T41" i="8"/>
  <c r="Y40" i="8"/>
  <c r="X40" i="8"/>
  <c r="W40" i="8"/>
  <c r="V40" i="8"/>
  <c r="U40" i="8"/>
  <c r="T40" i="8"/>
  <c r="Y39" i="8"/>
  <c r="X39" i="8"/>
  <c r="W39" i="8"/>
  <c r="V39" i="8"/>
  <c r="U39" i="8"/>
  <c r="T39" i="8"/>
  <c r="Y38" i="8"/>
  <c r="X38" i="8"/>
  <c r="W38" i="8"/>
  <c r="V38" i="8"/>
  <c r="U38" i="8"/>
  <c r="T38" i="8"/>
  <c r="Y37" i="8"/>
  <c r="X37" i="8"/>
  <c r="W37" i="8"/>
  <c r="V37" i="8"/>
  <c r="U37" i="8"/>
  <c r="T37" i="8"/>
  <c r="Y36" i="8"/>
  <c r="X36" i="8"/>
  <c r="W36" i="8"/>
  <c r="V36" i="8"/>
  <c r="U36" i="8"/>
  <c r="T36" i="8"/>
  <c r="Y35" i="8"/>
  <c r="X35" i="8"/>
  <c r="W35" i="8"/>
  <c r="V35" i="8"/>
  <c r="U35" i="8"/>
  <c r="T35" i="8"/>
  <c r="Y34" i="8"/>
  <c r="X34" i="8"/>
  <c r="W34" i="8"/>
  <c r="V34" i="8"/>
  <c r="U34" i="8"/>
  <c r="T34" i="8"/>
  <c r="Y33" i="8"/>
  <c r="X33" i="8"/>
  <c r="W33" i="8"/>
  <c r="V33" i="8"/>
  <c r="U33" i="8"/>
  <c r="T33" i="8"/>
  <c r="Y32" i="8"/>
  <c r="X32" i="8"/>
  <c r="W32" i="8"/>
  <c r="V32" i="8"/>
  <c r="U32" i="8"/>
  <c r="T32" i="8"/>
  <c r="Y31" i="8"/>
  <c r="X31" i="8"/>
  <c r="W31" i="8"/>
  <c r="V31" i="8"/>
  <c r="U31" i="8"/>
  <c r="T31" i="8"/>
  <c r="Y30" i="8"/>
  <c r="X30" i="8"/>
  <c r="W30" i="8"/>
  <c r="V30" i="8"/>
  <c r="U30" i="8"/>
  <c r="T30" i="8"/>
  <c r="Y29" i="8"/>
  <c r="X29" i="8"/>
  <c r="W29" i="8"/>
  <c r="V29" i="8"/>
  <c r="U29" i="8"/>
  <c r="T29" i="8"/>
  <c r="Y28" i="8"/>
  <c r="X28" i="8"/>
  <c r="W28" i="8"/>
  <c r="V28" i="8"/>
  <c r="U28" i="8"/>
  <c r="T28" i="8"/>
  <c r="Y27" i="8"/>
  <c r="X27" i="8"/>
  <c r="W27" i="8"/>
  <c r="V27" i="8"/>
  <c r="U27" i="8"/>
  <c r="T27" i="8"/>
  <c r="Y26" i="8"/>
  <c r="X26" i="8"/>
  <c r="W26" i="8"/>
  <c r="V26" i="8"/>
  <c r="U26" i="8"/>
  <c r="T26" i="8"/>
  <c r="Y25" i="8"/>
  <c r="X25" i="8"/>
  <c r="W25" i="8"/>
  <c r="V25" i="8"/>
  <c r="U25" i="8"/>
  <c r="T25" i="8"/>
  <c r="Y24" i="8"/>
  <c r="X24" i="8"/>
  <c r="W24" i="8"/>
  <c r="V24" i="8"/>
  <c r="U24" i="8"/>
  <c r="T24" i="8"/>
  <c r="Y23" i="8"/>
  <c r="X23" i="8"/>
  <c r="W23" i="8"/>
  <c r="V23" i="8"/>
  <c r="U23" i="8"/>
  <c r="T23" i="8"/>
</calcChain>
</file>

<file path=xl/comments1.xml><?xml version="1.0" encoding="utf-8"?>
<comments xmlns="http://schemas.openxmlformats.org/spreadsheetml/2006/main">
  <authors>
    <author>00226935</author>
  </authors>
  <commentList>
    <comment ref="I23" authorId="0" shapeId="0">
      <text>
        <r>
          <rPr>
            <b/>
            <sz val="9"/>
            <color indexed="81"/>
            <rFont val="ＭＳ Ｐゴシック"/>
            <family val="3"/>
            <charset val="128"/>
          </rPr>
          <t>車台番号は、</t>
        </r>
        <r>
          <rPr>
            <b/>
            <sz val="9"/>
            <color indexed="10"/>
            <rFont val="ＭＳ Ｐゴシック"/>
            <family val="3"/>
            <charset val="128"/>
          </rPr>
          <t>下４桁のみ</t>
        </r>
        <r>
          <rPr>
            <b/>
            <sz val="9"/>
            <color indexed="81"/>
            <rFont val="ＭＳ Ｐゴシック"/>
            <family val="3"/>
            <charset val="128"/>
          </rPr>
          <t>入力してください。</t>
        </r>
      </text>
    </comment>
  </commentList>
</comments>
</file>

<file path=xl/sharedStrings.xml><?xml version="1.0" encoding="utf-8"?>
<sst xmlns="http://schemas.openxmlformats.org/spreadsheetml/2006/main" count="2545" uniqueCount="66">
  <si>
    <t>陸運</t>
    <rPh sb="0" eb="2">
      <t>リクウン</t>
    </rPh>
    <phoneticPr fontId="2"/>
  </si>
  <si>
    <t>申請者住所</t>
    <rPh sb="0" eb="3">
      <t>シンセイシャ</t>
    </rPh>
    <rPh sb="3" eb="5">
      <t>ジュウショ</t>
    </rPh>
    <phoneticPr fontId="2"/>
  </si>
  <si>
    <t>区分</t>
    <rPh sb="0" eb="2">
      <t>クブン</t>
    </rPh>
    <phoneticPr fontId="2"/>
  </si>
  <si>
    <t>記</t>
    <rPh sb="0" eb="1">
      <t>キ</t>
    </rPh>
    <phoneticPr fontId="2"/>
  </si>
  <si>
    <t>殿</t>
    <rPh sb="0" eb="1">
      <t>トノ</t>
    </rPh>
    <phoneticPr fontId="2"/>
  </si>
  <si>
    <t>申請者名</t>
    <rPh sb="0" eb="3">
      <t>シンセイシャ</t>
    </rPh>
    <rPh sb="3" eb="4">
      <t>メイ</t>
    </rPh>
    <phoneticPr fontId="2"/>
  </si>
  <si>
    <t>車種</t>
    <rPh sb="0" eb="2">
      <t>シャシュ</t>
    </rPh>
    <phoneticPr fontId="2"/>
  </si>
  <si>
    <t>沼津</t>
    <rPh sb="0" eb="2">
      <t>ヌマヅ</t>
    </rPh>
    <phoneticPr fontId="2"/>
  </si>
  <si>
    <t>１　「査定協会提出用」「財務事務所提出用」「中古自動車販売店の控」の各シートの印刷範囲を指定してください。</t>
    <rPh sb="3" eb="5">
      <t>サテイ</t>
    </rPh>
    <rPh sb="5" eb="7">
      <t>キョウカイ</t>
    </rPh>
    <rPh sb="7" eb="10">
      <t>テイシュツヨウ</t>
    </rPh>
    <rPh sb="12" eb="14">
      <t>ザイム</t>
    </rPh>
    <rPh sb="14" eb="16">
      <t>ジム</t>
    </rPh>
    <rPh sb="16" eb="17">
      <t>ショ</t>
    </rPh>
    <rPh sb="17" eb="20">
      <t>テイシュツヨウ</t>
    </rPh>
    <rPh sb="22" eb="24">
      <t>チュウコ</t>
    </rPh>
    <rPh sb="24" eb="27">
      <t>ジドウシャ</t>
    </rPh>
    <rPh sb="27" eb="30">
      <t>ハンバイテン</t>
    </rPh>
    <rPh sb="31" eb="32">
      <t>ヒカ</t>
    </rPh>
    <rPh sb="34" eb="35">
      <t>カク</t>
    </rPh>
    <rPh sb="39" eb="41">
      <t>インサツ</t>
    </rPh>
    <rPh sb="41" eb="43">
      <t>ハンイ</t>
    </rPh>
    <rPh sb="44" eb="46">
      <t>シテイ</t>
    </rPh>
    <phoneticPr fontId="2"/>
  </si>
  <si>
    <r>
      <t>様式－1－(</t>
    </r>
    <r>
      <rPr>
        <sz val="11"/>
        <rFont val="ＭＳ Ｐゴシック"/>
        <family val="3"/>
        <charset val="128"/>
      </rPr>
      <t>3)</t>
    </r>
    <rPh sb="0" eb="2">
      <t>ヨウシキ</t>
    </rPh>
    <phoneticPr fontId="2"/>
  </si>
  <si>
    <t>　　各申請書類に添付して提出してください。</t>
    <rPh sb="8" eb="10">
      <t>テンプ</t>
    </rPh>
    <phoneticPr fontId="2"/>
  </si>
  <si>
    <t>帳</t>
    <rPh sb="0" eb="1">
      <t>チョウ</t>
    </rPh>
    <phoneticPr fontId="2"/>
  </si>
  <si>
    <t>番号</t>
    <rPh sb="0" eb="2">
      <t>バンゴウ</t>
    </rPh>
    <phoneticPr fontId="2"/>
  </si>
  <si>
    <t>登 録 番 号</t>
    <rPh sb="0" eb="1">
      <t>ノボル</t>
    </rPh>
    <rPh sb="2" eb="3">
      <t>ロク</t>
    </rPh>
    <rPh sb="4" eb="5">
      <t>バン</t>
    </rPh>
    <rPh sb="6" eb="7">
      <t>ゴウ</t>
    </rPh>
    <phoneticPr fontId="2"/>
  </si>
  <si>
    <t>現</t>
    <rPh sb="0" eb="1">
      <t>ゲン</t>
    </rPh>
    <phoneticPr fontId="2"/>
  </si>
  <si>
    <t>号</t>
    <rPh sb="0" eb="1">
      <t>ゴウ</t>
    </rPh>
    <phoneticPr fontId="2"/>
  </si>
  <si>
    <t>財務事務所へ提出する際は、ExcelファイルをCD-ROMやUSBメモリー等に保存のうえ、</t>
    <rPh sb="0" eb="2">
      <t>ザイム</t>
    </rPh>
    <rPh sb="2" eb="4">
      <t>ジム</t>
    </rPh>
    <rPh sb="4" eb="5">
      <t>ショ</t>
    </rPh>
    <rPh sb="6" eb="8">
      <t>テイシュツ</t>
    </rPh>
    <rPh sb="10" eb="11">
      <t>サイ</t>
    </rPh>
    <rPh sb="37" eb="38">
      <t>トウ</t>
    </rPh>
    <rPh sb="39" eb="41">
      <t>ホゾン</t>
    </rPh>
    <phoneticPr fontId="2"/>
  </si>
  <si>
    <t>調　　査</t>
    <rPh sb="0" eb="1">
      <t>チョウ</t>
    </rPh>
    <rPh sb="3" eb="4">
      <t>サ</t>
    </rPh>
    <phoneticPr fontId="2"/>
  </si>
  <si>
    <t>車 名 又 は
ペットネーム</t>
    <rPh sb="0" eb="1">
      <t>クルマ</t>
    </rPh>
    <rPh sb="2" eb="3">
      <t>メイ</t>
    </rPh>
    <rPh sb="4" eb="5">
      <t>マタ</t>
    </rPh>
    <phoneticPr fontId="2"/>
  </si>
  <si>
    <t>古物商許可番号</t>
    <rPh sb="0" eb="3">
      <t>コブツショウ</t>
    </rPh>
    <rPh sb="3" eb="5">
      <t>キョカ</t>
    </rPh>
    <rPh sb="5" eb="7">
      <t>バンゴウ</t>
    </rPh>
    <phoneticPr fontId="2"/>
  </si>
  <si>
    <t>展　示　場</t>
    <rPh sb="0" eb="1">
      <t>テン</t>
    </rPh>
    <rPh sb="2" eb="3">
      <t>シメス</t>
    </rPh>
    <rPh sb="4" eb="5">
      <t>バ</t>
    </rPh>
    <phoneticPr fontId="2"/>
  </si>
  <si>
    <t>伊豆</t>
    <rPh sb="0" eb="2">
      <t>イズ</t>
    </rPh>
    <phoneticPr fontId="2"/>
  </si>
  <si>
    <t>結　果</t>
    <rPh sb="0" eb="1">
      <t>ムスブ</t>
    </rPh>
    <rPh sb="2" eb="3">
      <t>ハタシ</t>
    </rPh>
    <phoneticPr fontId="2"/>
  </si>
  <si>
    <r>
      <t>一般財団法人</t>
    </r>
    <r>
      <rPr>
        <sz val="12"/>
        <rFont val="ＭＳ Ｐ明朝"/>
        <family val="1"/>
        <charset val="128"/>
      </rPr>
      <t>　日本自動車査定協会</t>
    </r>
    <rPh sb="0" eb="2">
      <t>イッパン</t>
    </rPh>
    <rPh sb="2" eb="4">
      <t>ザイダン</t>
    </rPh>
    <rPh sb="4" eb="6">
      <t>ホウジン</t>
    </rPh>
    <rPh sb="7" eb="9">
      <t>ニホン</t>
    </rPh>
    <rPh sb="9" eb="12">
      <t>ジドウシャ</t>
    </rPh>
    <rPh sb="12" eb="14">
      <t>サテイ</t>
    </rPh>
    <rPh sb="14" eb="16">
      <t>キョウカイ</t>
    </rPh>
    <phoneticPr fontId="2"/>
  </si>
  <si>
    <t>月　日</t>
    <rPh sb="0" eb="1">
      <t>ツキ</t>
    </rPh>
    <rPh sb="2" eb="3">
      <t>ヒ</t>
    </rPh>
    <phoneticPr fontId="2"/>
  </si>
  <si>
    <t>商 品 中 古 自 動 車 証 明 書</t>
    <rPh sb="0" eb="1">
      <t>ショウ</t>
    </rPh>
    <rPh sb="2" eb="3">
      <t>シナ</t>
    </rPh>
    <rPh sb="4" eb="5">
      <t>ナカ</t>
    </rPh>
    <rPh sb="6" eb="7">
      <t>イニシエ</t>
    </rPh>
    <rPh sb="8" eb="9">
      <t>ジ</t>
    </rPh>
    <rPh sb="10" eb="11">
      <t>ドウ</t>
    </rPh>
    <rPh sb="12" eb="13">
      <t>クルマ</t>
    </rPh>
    <rPh sb="14" eb="15">
      <t>アカシ</t>
    </rPh>
    <rPh sb="16" eb="17">
      <t>メイ</t>
    </rPh>
    <rPh sb="18" eb="19">
      <t>ショ</t>
    </rPh>
    <phoneticPr fontId="2"/>
  </si>
  <si>
    <t>No.</t>
  </si>
  <si>
    <t>（査定協会提出用）</t>
    <rPh sb="1" eb="3">
      <t>サテイ</t>
    </rPh>
    <rPh sb="3" eb="5">
      <t>キョウカイ</t>
    </rPh>
    <rPh sb="5" eb="8">
      <t>テイシュツヨウ</t>
    </rPh>
    <phoneticPr fontId="2"/>
  </si>
  <si>
    <t>（財務事務所提出用）</t>
    <rPh sb="1" eb="3">
      <t>ザイム</t>
    </rPh>
    <rPh sb="3" eb="5">
      <t>ジム</t>
    </rPh>
    <rPh sb="5" eb="6">
      <t>ショ</t>
    </rPh>
    <rPh sb="6" eb="9">
      <t>テイシュツヨウ</t>
    </rPh>
    <phoneticPr fontId="2"/>
  </si>
  <si>
    <t>代 表 者 名</t>
    <rPh sb="0" eb="1">
      <t>ダイ</t>
    </rPh>
    <rPh sb="2" eb="3">
      <t>オモテ</t>
    </rPh>
    <rPh sb="4" eb="5">
      <t>シャ</t>
    </rPh>
    <rPh sb="6" eb="7">
      <t>メイ</t>
    </rPh>
    <phoneticPr fontId="2"/>
  </si>
  <si>
    <t>（注）</t>
    <rPh sb="1" eb="2">
      <t>チュウ</t>
    </rPh>
    <phoneticPr fontId="2"/>
  </si>
  <si>
    <t>静岡県支所長殿</t>
    <rPh sb="0" eb="2">
      <t>シズオカ</t>
    </rPh>
    <rPh sb="2" eb="3">
      <t>ケン</t>
    </rPh>
    <rPh sb="3" eb="5">
      <t>シショ</t>
    </rPh>
    <rPh sb="5" eb="6">
      <t>チョウ</t>
    </rPh>
    <rPh sb="6" eb="7">
      <t>トノ</t>
    </rPh>
    <phoneticPr fontId="2"/>
  </si>
  <si>
    <t>３　財務事務所へ提出する際は、ExcelデータをCD-ROMやUSBメモリー等に保存のうえ、</t>
    <rPh sb="2" eb="4">
      <t>ザイム</t>
    </rPh>
    <rPh sb="4" eb="6">
      <t>ジム</t>
    </rPh>
    <rPh sb="6" eb="7">
      <t>ショ</t>
    </rPh>
    <rPh sb="8" eb="10">
      <t>テイシュツ</t>
    </rPh>
    <rPh sb="12" eb="13">
      <t>サイ</t>
    </rPh>
    <rPh sb="38" eb="39">
      <t>トウ</t>
    </rPh>
    <rPh sb="40" eb="42">
      <t>ホゾン</t>
    </rPh>
    <phoneticPr fontId="2"/>
  </si>
  <si>
    <t>　　あらかじめ印刷範囲を指定しておかないと正しく印刷されません。（印刷範囲指定の方法は記入要領を参照）</t>
    <rPh sb="7" eb="9">
      <t>インサツ</t>
    </rPh>
    <rPh sb="9" eb="11">
      <t>ハンイ</t>
    </rPh>
    <rPh sb="12" eb="14">
      <t>シテイ</t>
    </rPh>
    <rPh sb="21" eb="22">
      <t>タダ</t>
    </rPh>
    <rPh sb="24" eb="26">
      <t>インサツ</t>
    </rPh>
    <rPh sb="33" eb="35">
      <t>インサツ</t>
    </rPh>
    <rPh sb="35" eb="37">
      <t>ハンイ</t>
    </rPh>
    <rPh sb="37" eb="39">
      <t>シテイ</t>
    </rPh>
    <rPh sb="40" eb="42">
      <t>ホウホウ</t>
    </rPh>
    <rPh sb="43" eb="45">
      <t>キニュウ</t>
    </rPh>
    <rPh sb="45" eb="47">
      <t>ヨウリョウ</t>
    </rPh>
    <rPh sb="48" eb="50">
      <t>サンショウ</t>
    </rPh>
    <phoneticPr fontId="2"/>
  </si>
  <si>
    <t>様式－1－(1)</t>
    <rPh sb="0" eb="2">
      <t>ヨウシキ</t>
    </rPh>
    <phoneticPr fontId="2"/>
  </si>
  <si>
    <t>商 品 中 古 自 動 車 証 明 申 請 書</t>
    <rPh sb="0" eb="1">
      <t>ショウ</t>
    </rPh>
    <rPh sb="2" eb="3">
      <t>シナ</t>
    </rPh>
    <rPh sb="4" eb="5">
      <t>ナカ</t>
    </rPh>
    <rPh sb="6" eb="7">
      <t>イニシエ</t>
    </rPh>
    <rPh sb="8" eb="9">
      <t>ジ</t>
    </rPh>
    <rPh sb="10" eb="11">
      <t>ドウ</t>
    </rPh>
    <rPh sb="12" eb="13">
      <t>クルマ</t>
    </rPh>
    <rPh sb="14" eb="15">
      <t>アカシ</t>
    </rPh>
    <rPh sb="16" eb="17">
      <t>メイ</t>
    </rPh>
    <rPh sb="18" eb="19">
      <t>サル</t>
    </rPh>
    <rPh sb="20" eb="21">
      <t>ショウ</t>
    </rPh>
    <rPh sb="22" eb="23">
      <t>ショ</t>
    </rPh>
    <phoneticPr fontId="2"/>
  </si>
  <si>
    <t>シート「査定協会提出用」「財務事務所提出用」「中古自動車販売店の控」を1枚ずつ印刷してください。</t>
    <rPh sb="4" eb="6">
      <t>サテイ</t>
    </rPh>
    <rPh sb="6" eb="8">
      <t>キョウカイ</t>
    </rPh>
    <rPh sb="8" eb="11">
      <t>テイシュツヨウ</t>
    </rPh>
    <rPh sb="13" eb="15">
      <t>ザイム</t>
    </rPh>
    <rPh sb="15" eb="17">
      <t>ジム</t>
    </rPh>
    <rPh sb="17" eb="18">
      <t>ショ</t>
    </rPh>
    <rPh sb="18" eb="21">
      <t>テイシュツヨウ</t>
    </rPh>
    <rPh sb="23" eb="25">
      <t>チュウコ</t>
    </rPh>
    <rPh sb="25" eb="28">
      <t>ジドウシャ</t>
    </rPh>
    <rPh sb="28" eb="31">
      <t>ハンバイテン</t>
    </rPh>
    <rPh sb="32" eb="33">
      <t>ヒカ</t>
    </rPh>
    <rPh sb="36" eb="37">
      <t>マイ</t>
    </rPh>
    <rPh sb="39" eb="41">
      <t>インサツ</t>
    </rPh>
    <phoneticPr fontId="2"/>
  </si>
  <si>
    <t>車　台　番　号
（下４桁のみ）</t>
    <rPh sb="0" eb="1">
      <t>クルマ</t>
    </rPh>
    <rPh sb="2" eb="3">
      <t>ダイ</t>
    </rPh>
    <rPh sb="4" eb="5">
      <t>バン</t>
    </rPh>
    <rPh sb="6" eb="7">
      <t>ゴウ</t>
    </rPh>
    <rPh sb="9" eb="10">
      <t>シモ</t>
    </rPh>
    <rPh sb="11" eb="12">
      <t>ケタ</t>
    </rPh>
    <phoneticPr fontId="2"/>
  </si>
  <si>
    <t xml:space="preserve">
商品中古自動車確認証明業務実施要領に基づき下記の自動車が
商品中古自動車であることの証明を申請します。
なお、下記の自動車が商品中古自動車であること及び記載事項に
相違ないこと並びに現地調査が行われる場合には協力することを
確約致します。</t>
    <rPh sb="1" eb="3">
      <t>ショウヒン</t>
    </rPh>
    <rPh sb="3" eb="5">
      <t>チュウコ</t>
    </rPh>
    <rPh sb="5" eb="8">
      <t>ジドウシャ</t>
    </rPh>
    <rPh sb="8" eb="10">
      <t>カクニン</t>
    </rPh>
    <phoneticPr fontId="2"/>
  </si>
  <si>
    <t>令和</t>
    <rPh sb="0" eb="2">
      <t>レイワ</t>
    </rPh>
    <phoneticPr fontId="2"/>
  </si>
  <si>
    <t>第</t>
    <rPh sb="0" eb="1">
      <t>ダイ</t>
    </rPh>
    <phoneticPr fontId="2"/>
  </si>
  <si>
    <t>（中古自動車販売店の控）</t>
    <rPh sb="1" eb="3">
      <t>チュウコ</t>
    </rPh>
    <rPh sb="3" eb="6">
      <t>ジドウシャ</t>
    </rPh>
    <rPh sb="6" eb="9">
      <t>ハンバイテン</t>
    </rPh>
    <rPh sb="10" eb="11">
      <t>ヒカ</t>
    </rPh>
    <phoneticPr fontId="2"/>
  </si>
  <si>
    <t>カナ</t>
  </si>
  <si>
    <t>年</t>
    <rPh sb="0" eb="1">
      <t>ネン</t>
    </rPh>
    <phoneticPr fontId="2"/>
  </si>
  <si>
    <t>月</t>
    <rPh sb="0" eb="1">
      <t>ガツ</t>
    </rPh>
    <phoneticPr fontId="2"/>
  </si>
  <si>
    <t>　　印刷範囲を指定した後、A4サイズで印刷してください。</t>
    <rPh sb="2" eb="4">
      <t>インサツ</t>
    </rPh>
    <rPh sb="4" eb="6">
      <t>ハンイ</t>
    </rPh>
    <rPh sb="7" eb="9">
      <t>シテイ</t>
    </rPh>
    <rPh sb="11" eb="12">
      <t>アト</t>
    </rPh>
    <phoneticPr fontId="2"/>
  </si>
  <si>
    <t>日</t>
    <rPh sb="0" eb="1">
      <t>ニチ</t>
    </rPh>
    <phoneticPr fontId="2"/>
  </si>
  <si>
    <t>申請日</t>
    <rPh sb="0" eb="2">
      <t>シンセイ</t>
    </rPh>
    <rPh sb="2" eb="3">
      <t>ビ</t>
    </rPh>
    <phoneticPr fontId="2"/>
  </si>
  <si>
    <t>コード番号</t>
    <rPh sb="3" eb="5">
      <t>バンゴウ</t>
    </rPh>
    <phoneticPr fontId="2"/>
  </si>
  <si>
    <t>県使用欄</t>
    <rPh sb="0" eb="1">
      <t>ケン</t>
    </rPh>
    <rPh sb="1" eb="3">
      <t>シヨウ</t>
    </rPh>
    <rPh sb="3" eb="4">
      <t>ラン</t>
    </rPh>
    <phoneticPr fontId="2"/>
  </si>
  <si>
    <t>静岡</t>
    <rPh sb="0" eb="2">
      <t>シズオカ</t>
    </rPh>
    <phoneticPr fontId="2"/>
  </si>
  <si>
    <t>展示場欄には４月１日現在の展示場名を記入してください。</t>
    <rPh sb="0" eb="3">
      <t>テンジジョウ</t>
    </rPh>
    <rPh sb="3" eb="4">
      <t>ラン</t>
    </rPh>
    <rPh sb="7" eb="8">
      <t>ガツ</t>
    </rPh>
    <rPh sb="9" eb="12">
      <t>ニチゲンザイ</t>
    </rPh>
    <rPh sb="13" eb="16">
      <t>テンジジョウ</t>
    </rPh>
    <rPh sb="16" eb="17">
      <t>メイ</t>
    </rPh>
    <rPh sb="18" eb="20">
      <t>キニュウ</t>
    </rPh>
    <phoneticPr fontId="2"/>
  </si>
  <si>
    <t>浜松</t>
    <rPh sb="0" eb="2">
      <t>ハママツ</t>
    </rPh>
    <phoneticPr fontId="2"/>
  </si>
  <si>
    <t>富士山</t>
    <rPh sb="0" eb="3">
      <t>フジサン</t>
    </rPh>
    <phoneticPr fontId="2"/>
  </si>
  <si>
    <t>静</t>
    <rPh sb="0" eb="1">
      <t>セイ</t>
    </rPh>
    <phoneticPr fontId="2"/>
  </si>
  <si>
    <t>（電話番号）</t>
  </si>
  <si>
    <t>登録番号</t>
    <rPh sb="0" eb="2">
      <t>トウロク</t>
    </rPh>
    <rPh sb="2" eb="4">
      <t>バンゴウ</t>
    </rPh>
    <phoneticPr fontId="2"/>
  </si>
  <si>
    <t>車台番号</t>
    <rPh sb="0" eb="2">
      <t>シャダイ</t>
    </rPh>
    <rPh sb="2" eb="4">
      <t>バンゴウ</t>
    </rPh>
    <phoneticPr fontId="2"/>
  </si>
  <si>
    <t>登録番号の区分欄は、「静岡」＝１、「浜松」＝２、「沼津」＝３、「伊豆」＝４、「富士山」＝５、「静」＝９とし、　　カナ欄はカタカナとしてください。　　　　　　
　例：「静岡５００さ１２３４」→「1　500　ｻ　1234」</t>
    <rPh sb="0" eb="2">
      <t>トウロク</t>
    </rPh>
    <rPh sb="2" eb="4">
      <t>バンゴウ</t>
    </rPh>
    <rPh sb="5" eb="7">
      <t>クブン</t>
    </rPh>
    <rPh sb="7" eb="8">
      <t>ラン</t>
    </rPh>
    <rPh sb="11" eb="13">
      <t>シズオカ</t>
    </rPh>
    <rPh sb="18" eb="20">
      <t>ハママツ</t>
    </rPh>
    <rPh sb="25" eb="27">
      <t>ヌマヅ</t>
    </rPh>
    <rPh sb="32" eb="34">
      <t>イズ</t>
    </rPh>
    <rPh sb="39" eb="42">
      <t>フジサン</t>
    </rPh>
    <rPh sb="47" eb="48">
      <t>シズ</t>
    </rPh>
    <phoneticPr fontId="2"/>
  </si>
  <si>
    <r>
      <t>様式－1－(</t>
    </r>
    <r>
      <rPr>
        <sz val="11"/>
        <rFont val="ＭＳ Ｐゴシック"/>
        <family val="3"/>
        <charset val="128"/>
      </rPr>
      <t>2)</t>
    </r>
    <rPh sb="0" eb="2">
      <t>ヨウシキ</t>
    </rPh>
    <phoneticPr fontId="2"/>
  </si>
  <si>
    <t>査定協会へ提出する際はExcelファイルの提出は不要です。</t>
    <rPh sb="0" eb="2">
      <t>サテイ</t>
    </rPh>
    <rPh sb="2" eb="4">
      <t>キョウカイ</t>
    </rPh>
    <rPh sb="5" eb="7">
      <t>テイシュツ</t>
    </rPh>
    <rPh sb="9" eb="10">
      <t>サイ</t>
    </rPh>
    <rPh sb="21" eb="23">
      <t>テイシュツ</t>
    </rPh>
    <rPh sb="24" eb="26">
      <t>フヨウ</t>
    </rPh>
    <phoneticPr fontId="2"/>
  </si>
  <si>
    <t>各申請書類に添付して提出してください。</t>
    <rPh sb="0" eb="1">
      <t>カク</t>
    </rPh>
    <rPh sb="1" eb="4">
      <t>シンセイショ</t>
    </rPh>
    <rPh sb="4" eb="5">
      <t>ルイ</t>
    </rPh>
    <rPh sb="6" eb="8">
      <t>テンプ</t>
    </rPh>
    <rPh sb="10" eb="12">
      <t>テイシュツ</t>
    </rPh>
    <phoneticPr fontId="2"/>
  </si>
  <si>
    <r>
      <t>登録番号及び車台番号</t>
    </r>
    <r>
      <rPr>
        <b/>
        <sz val="12"/>
        <color indexed="10"/>
        <rFont val="ＭＳ Ｐゴシック"/>
        <family val="3"/>
        <charset val="128"/>
      </rPr>
      <t>(下４桁のみ）</t>
    </r>
    <r>
      <rPr>
        <b/>
        <sz val="12"/>
        <rFont val="ＭＳ Ｐゴシック"/>
        <family val="3"/>
        <charset val="128"/>
      </rPr>
      <t>は半角で入力してください。</t>
    </r>
    <rPh sb="0" eb="2">
      <t>トウロク</t>
    </rPh>
    <rPh sb="2" eb="4">
      <t>バンゴウ</t>
    </rPh>
    <rPh sb="4" eb="5">
      <t>オヨ</t>
    </rPh>
    <rPh sb="6" eb="8">
      <t>シャダイ</t>
    </rPh>
    <rPh sb="8" eb="10">
      <t>バンゴウ</t>
    </rPh>
    <rPh sb="11" eb="12">
      <t>シモ</t>
    </rPh>
    <rPh sb="12" eb="14">
      <t>ヨンケタ</t>
    </rPh>
    <rPh sb="18" eb="20">
      <t>ハンカク</t>
    </rPh>
    <rPh sb="21" eb="23">
      <t>ニュウリョク</t>
    </rPh>
    <phoneticPr fontId="2"/>
  </si>
  <si>
    <t>車台番号
（下４桁のみ）</t>
    <rPh sb="0" eb="1">
      <t>クルマ</t>
    </rPh>
    <rPh sb="1" eb="2">
      <t>ダイ</t>
    </rPh>
    <rPh sb="2" eb="3">
      <t>バン</t>
    </rPh>
    <rPh sb="3" eb="4">
      <t>ゴウ</t>
    </rPh>
    <rPh sb="6" eb="7">
      <t>シモ</t>
    </rPh>
    <rPh sb="8" eb="9">
      <t>ケタ</t>
    </rPh>
    <phoneticPr fontId="2"/>
  </si>
  <si>
    <t>登録年月日
（和暦）</t>
    <rPh sb="0" eb="2">
      <t>トウロク</t>
    </rPh>
    <rPh sb="2" eb="5">
      <t>ネンガッピ</t>
    </rPh>
    <rPh sb="7" eb="9">
      <t>ワレキ</t>
    </rPh>
    <phoneticPr fontId="2"/>
  </si>
  <si>
    <r>
      <t>２　</t>
    </r>
    <r>
      <rPr>
        <sz val="12"/>
        <rFont val="ＭＳ Ｐゴシック"/>
        <family val="3"/>
        <charset val="128"/>
      </rPr>
      <t>査定協会へ提出する際はExcelファイルの提出は不要です。</t>
    </r>
    <rPh sb="2" eb="4">
      <t>サテイ</t>
    </rPh>
    <rPh sb="4" eb="6">
      <t>キョウカイ</t>
    </rPh>
    <rPh sb="7" eb="9">
      <t>テイシュツ</t>
    </rPh>
    <rPh sb="11" eb="12">
      <t>サイ</t>
    </rPh>
    <rPh sb="23" eb="25">
      <t>テイシュツ</t>
    </rPh>
    <rPh sb="26" eb="28">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</si>
</sst>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100]000;General"/>
    <numFmt numFmtId="177" formatCode="[&lt;1000]0000;General"/>
    <numFmt numFmtId="178" formatCode="&quot;第  &quot;#&quot;  号&quot;\ "/>
    <numFmt numFmtId="179" formatCode="&quot;第&quot;#&quot;号&quot;\ "/>
  </numFmts>
  <fonts count="22" x14ac:knownFonts="1">
    <font>
      <sz val="11"/>
      <name val="ＭＳ Ｐゴシック"/>
      <family val="3"/>
    </font>
    <font>
      <sz val="11"/>
      <name val="ＭＳ Ｐゴシック"/>
      <family val="3"/>
    </font>
    <font>
      <sz val="6"/>
      <name val="ＭＳ Ｐゴシック"/>
      <family val="3"/>
    </font>
    <font>
      <sz val="9"/>
      <name val="ＭＳ Ｐ明朝"/>
      <family val="1"/>
    </font>
    <font>
      <sz val="12"/>
      <name val="ＭＳ Ｐ明朝"/>
      <family val="1"/>
    </font>
    <font>
      <b/>
      <sz val="12"/>
      <name val="ＭＳ Ｐゴシック"/>
      <family val="3"/>
    </font>
    <font>
      <sz val="9"/>
      <name val="ＭＳ Ｐゴシック"/>
      <family val="3"/>
    </font>
    <font>
      <b/>
      <sz val="11"/>
      <name val="ＭＳ Ｐゴシック"/>
      <family val="3"/>
    </font>
    <font>
      <sz val="11"/>
      <name val="ＭＳ Ｐ明朝"/>
      <family val="1"/>
    </font>
    <font>
      <b/>
      <sz val="12"/>
      <name val="ＭＳ Ｐ明朝"/>
      <family val="1"/>
    </font>
    <font>
      <sz val="12"/>
      <name val="ＭＳ Ｐゴシック"/>
      <family val="3"/>
    </font>
    <font>
      <sz val="10"/>
      <name val="ＭＳ Ｐゴシック"/>
      <family val="3"/>
    </font>
    <font>
      <b/>
      <u/>
      <sz val="9"/>
      <name val="ＭＳ Ｐ明朝"/>
      <family val="1"/>
    </font>
    <font>
      <b/>
      <u/>
      <sz val="20"/>
      <name val="ＭＳ Ｐ明朝"/>
      <family val="1"/>
    </font>
    <font>
      <strike/>
      <sz val="11"/>
      <color rgb="FF0000FF"/>
      <name val="ＭＳ Ｐ明朝"/>
      <family val="1"/>
    </font>
    <font>
      <sz val="11"/>
      <name val="ＭＳ Ｐゴシック"/>
      <family val="3"/>
      <charset val="128"/>
    </font>
    <font>
      <sz val="12"/>
      <name val="ＭＳ Ｐ明朝"/>
      <family val="1"/>
      <charset val="128"/>
    </font>
    <font>
      <b/>
      <sz val="12"/>
      <color indexed="10"/>
      <name val="ＭＳ Ｐゴシック"/>
      <family val="3"/>
      <charset val="128"/>
    </font>
    <font>
      <b/>
      <sz val="12"/>
      <name val="ＭＳ Ｐゴシック"/>
      <family val="3"/>
      <charset val="128"/>
    </font>
    <font>
      <sz val="12"/>
      <name val="ＭＳ Ｐゴシック"/>
      <family val="3"/>
      <charset val="128"/>
    </font>
    <font>
      <b/>
      <sz val="9"/>
      <color indexed="81"/>
      <name val="ＭＳ Ｐゴシック"/>
      <family val="3"/>
      <charset val="128"/>
    </font>
    <font>
      <b/>
      <sz val="9"/>
      <color indexed="10"/>
      <name val="ＭＳ Ｐゴシック"/>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239">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4" fillId="0" borderId="0" xfId="0" applyFo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4" fillId="0" borderId="0" xfId="0" applyFont="1" applyAlignment="1" applyProtection="1">
      <alignment horizontal="center" vertical="top" wrapTex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3" fillId="0" borderId="10" xfId="0" applyFont="1" applyBorder="1" applyAlignment="1" applyProtection="1">
      <alignment horizontal="center" vertical="center"/>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7" fillId="0" borderId="0" xfId="0" applyFont="1" applyAlignment="1">
      <alignment vertical="center"/>
    </xf>
    <xf numFmtId="0" fontId="5" fillId="0" borderId="0" xfId="0" applyFont="1" applyAlignment="1">
      <alignment vertical="center"/>
    </xf>
    <xf numFmtId="0" fontId="3" fillId="0" borderId="14" xfId="0" applyFont="1" applyBorder="1" applyAlignment="1" applyProtection="1">
      <alignment horizontal="center" vertical="center"/>
    </xf>
    <xf numFmtId="176" fontId="8" fillId="0" borderId="15" xfId="0" applyNumberFormat="1" applyFont="1" applyBorder="1" applyAlignment="1" applyProtection="1">
      <alignment horizontal="center" vertical="center"/>
      <protection locked="0"/>
    </xf>
    <xf numFmtId="176" fontId="8" fillId="0" borderId="16" xfId="0" applyNumberFormat="1" applyFont="1" applyBorder="1" applyAlignment="1" applyProtection="1">
      <alignment horizontal="center" vertical="center"/>
      <protection locked="0"/>
    </xf>
    <xf numFmtId="0" fontId="0" fillId="0" borderId="0" xfId="0" applyAlignment="1">
      <alignment vertical="center"/>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4" fillId="0" borderId="2" xfId="0" applyNumberFormat="1" applyFont="1" applyBorder="1" applyAlignment="1" applyProtection="1">
      <alignment horizontal="right" vertical="center"/>
      <protection locked="0"/>
    </xf>
    <xf numFmtId="0" fontId="3" fillId="0" borderId="19" xfId="0" applyFont="1" applyBorder="1" applyAlignment="1" applyProtection="1">
      <alignment horizontal="center" vertical="center"/>
    </xf>
    <xf numFmtId="177" fontId="8" fillId="0" borderId="20" xfId="0" applyNumberFormat="1" applyFont="1" applyBorder="1" applyAlignment="1" applyProtection="1">
      <alignment horizontal="center" vertical="center"/>
      <protection locked="0"/>
    </xf>
    <xf numFmtId="177" fontId="8" fillId="0" borderId="21" xfId="0" applyNumberFormat="1" applyFont="1" applyBorder="1" applyAlignment="1" applyProtection="1">
      <alignment horizontal="center" vertical="center"/>
      <protection locked="0"/>
    </xf>
    <xf numFmtId="177" fontId="8" fillId="0" borderId="22"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shrinkToFit="1"/>
      <protection locked="0"/>
    </xf>
    <xf numFmtId="0" fontId="4" fillId="0" borderId="8" xfId="0" applyFont="1" applyBorder="1" applyAlignment="1" applyProtection="1">
      <alignment vertical="center"/>
      <protection locked="0"/>
    </xf>
    <xf numFmtId="0" fontId="3" fillId="0" borderId="0" xfId="0" applyFont="1" applyAlignment="1" applyProtection="1">
      <alignment vertical="center"/>
    </xf>
    <xf numFmtId="0" fontId="4" fillId="0" borderId="8" xfId="0" applyFont="1" applyBorder="1" applyAlignment="1" applyProtection="1">
      <alignment horizontal="center" vertical="center"/>
      <protection locked="0"/>
    </xf>
    <xf numFmtId="49" fontId="3" fillId="0" borderId="25"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178" fontId="4" fillId="0" borderId="8" xfId="0" applyNumberFormat="1"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0" xfId="0" applyFont="1" applyAlignment="1" applyProtection="1">
      <alignment horizontal="right" vertical="center"/>
    </xf>
    <xf numFmtId="0" fontId="10" fillId="0" borderId="0" xfId="0" applyFont="1" applyAlignment="1" applyProtection="1">
      <alignment horizontal="left" vertical="justify"/>
    </xf>
    <xf numFmtId="0" fontId="11" fillId="0" borderId="0" xfId="0" applyFont="1" applyAlignment="1" applyProtection="1">
      <alignment horizontal="left" vertical="justify"/>
    </xf>
    <xf numFmtId="0" fontId="0" fillId="0" borderId="0" xfId="0" applyAlignment="1" applyProtection="1">
      <alignment vertical="center"/>
    </xf>
    <xf numFmtId="0" fontId="3" fillId="0" borderId="1" xfId="0" applyFont="1" applyBorder="1" applyAlignment="1" applyProtection="1">
      <alignment horizontal="right" vertical="center"/>
    </xf>
    <xf numFmtId="0" fontId="3" fillId="0" borderId="1" xfId="0" applyFont="1" applyBorder="1" applyAlignment="1" applyProtection="1">
      <alignment horizontal="left" vertical="center"/>
    </xf>
    <xf numFmtId="0" fontId="3" fillId="0" borderId="1" xfId="0" applyFont="1" applyBorder="1" applyProtection="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0"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top" wrapText="1"/>
    </xf>
    <xf numFmtId="0" fontId="4" fillId="0" borderId="0" xfId="0" applyFont="1" applyAlignment="1">
      <alignment horizontal="center" vertical="top" wrapText="1"/>
    </xf>
    <xf numFmtId="0" fontId="8" fillId="0" borderId="3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6"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8" fillId="0" borderId="10" xfId="0" applyFont="1" applyBorder="1" applyAlignment="1">
      <alignment horizontal="center" vertical="center"/>
    </xf>
    <xf numFmtId="0" fontId="8" fillId="0" borderId="3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center" vertical="top"/>
    </xf>
    <xf numFmtId="0" fontId="8" fillId="0" borderId="14" xfId="0" applyFont="1" applyBorder="1" applyAlignment="1">
      <alignment horizontal="center" vertical="center"/>
    </xf>
    <xf numFmtId="176" fontId="8" fillId="0" borderId="40" xfId="0" applyNumberFormat="1" applyFont="1" applyBorder="1" applyAlignment="1">
      <alignment horizontal="center" vertical="center"/>
    </xf>
    <xf numFmtId="176" fontId="8" fillId="0" borderId="16" xfId="0" applyNumberFormat="1" applyFont="1" applyBorder="1" applyAlignment="1">
      <alignment horizontal="center" vertical="center"/>
    </xf>
    <xf numFmtId="176" fontId="8" fillId="0" borderId="41" xfId="0" applyNumberFormat="1" applyFont="1" applyBorder="1" applyAlignment="1">
      <alignment horizontal="center" vertical="center"/>
    </xf>
    <xf numFmtId="176" fontId="8" fillId="0" borderId="42" xfId="0" applyNumberFormat="1" applyFont="1" applyBorder="1" applyAlignment="1">
      <alignment horizontal="center" vertical="center"/>
    </xf>
    <xf numFmtId="0" fontId="0" fillId="0" borderId="0" xfId="0" applyAlignment="1">
      <alignment horizontal="right" vertical="center"/>
    </xf>
    <xf numFmtId="0" fontId="8" fillId="0" borderId="40"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9" xfId="0" applyFont="1" applyBorder="1" applyAlignment="1">
      <alignment horizontal="center" vertical="center"/>
    </xf>
    <xf numFmtId="177" fontId="8" fillId="0" borderId="40" xfId="0" applyNumberFormat="1" applyFont="1" applyBorder="1" applyAlignment="1">
      <alignment horizontal="center" vertical="center"/>
    </xf>
    <xf numFmtId="177" fontId="8" fillId="0" borderId="16" xfId="0" applyNumberFormat="1" applyFont="1" applyBorder="1" applyAlignment="1">
      <alignment horizontal="center" vertical="center"/>
    </xf>
    <xf numFmtId="177" fontId="8" fillId="0" borderId="41" xfId="0" applyNumberFormat="1" applyFont="1" applyBorder="1" applyAlignment="1">
      <alignment horizontal="center" vertical="center"/>
    </xf>
    <xf numFmtId="177" fontId="8" fillId="0" borderId="42" xfId="0" applyNumberFormat="1" applyFont="1" applyBorder="1" applyAlignment="1">
      <alignment horizontal="center" vertical="center"/>
    </xf>
    <xf numFmtId="177" fontId="8" fillId="0" borderId="22" xfId="0" applyNumberFormat="1" applyFont="1" applyBorder="1" applyAlignment="1">
      <alignment horizontal="center" vertical="center"/>
    </xf>
    <xf numFmtId="0" fontId="8" fillId="0" borderId="0" xfId="0" applyFont="1" applyAlignment="1">
      <alignment horizontal="right" vertical="center"/>
    </xf>
    <xf numFmtId="0" fontId="4" fillId="0" borderId="0" xfId="0" applyFont="1" applyAlignment="1">
      <alignment horizontal="right" vertical="top"/>
    </xf>
    <xf numFmtId="57" fontId="8" fillId="0" borderId="45" xfId="0" applyNumberFormat="1" applyFont="1" applyBorder="1" applyAlignment="1">
      <alignment horizontal="center" vertical="center"/>
    </xf>
    <xf numFmtId="57" fontId="8" fillId="0" borderId="1" xfId="0" applyNumberFormat="1" applyFont="1" applyBorder="1" applyAlignment="1">
      <alignment horizontal="center" vertical="center"/>
    </xf>
    <xf numFmtId="57" fontId="8" fillId="0" borderId="46" xfId="0" applyNumberFormat="1" applyFont="1" applyBorder="1" applyAlignment="1">
      <alignment horizontal="center" vertical="center"/>
    </xf>
    <xf numFmtId="57" fontId="8" fillId="0" borderId="47" xfId="0" applyNumberFormat="1"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top"/>
    </xf>
    <xf numFmtId="0" fontId="3" fillId="0" borderId="0" xfId="0" applyFont="1" applyBorder="1" applyAlignment="1">
      <alignment vertical="center"/>
    </xf>
    <xf numFmtId="0" fontId="8" fillId="0" borderId="45"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46" xfId="0" applyFont="1" applyBorder="1" applyAlignment="1">
      <alignment horizontal="left" vertical="center" shrinkToFit="1"/>
    </xf>
    <xf numFmtId="0" fontId="8" fillId="0" borderId="47"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8" fillId="0" borderId="0" xfId="0" applyFont="1" applyAlignment="1">
      <alignment vertical="center"/>
    </xf>
    <xf numFmtId="0" fontId="8" fillId="0" borderId="0" xfId="0" applyFont="1" applyBorder="1" applyAlignment="1">
      <alignment vertical="top"/>
    </xf>
    <xf numFmtId="0" fontId="8" fillId="0" borderId="0" xfId="0" applyFont="1" applyBorder="1" applyAlignment="1">
      <alignment vertical="center"/>
    </xf>
    <xf numFmtId="0" fontId="8" fillId="0" borderId="0" xfId="0" applyFont="1" applyBorder="1" applyAlignment="1">
      <alignment wrapText="1"/>
    </xf>
    <xf numFmtId="0" fontId="8" fillId="0" borderId="0" xfId="0" applyFont="1" applyBorder="1" applyAlignment="1">
      <alignment vertical="top" wrapText="1"/>
    </xf>
    <xf numFmtId="0" fontId="8" fillId="0" borderId="45" xfId="0" applyFont="1" applyBorder="1" applyAlignment="1">
      <alignment horizontal="left" vertical="center"/>
    </xf>
    <xf numFmtId="0" fontId="8" fillId="0" borderId="1"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right" vertical="center"/>
    </xf>
    <xf numFmtId="0" fontId="8" fillId="0" borderId="0" xfId="0" applyFont="1">
      <alignment vertical="center"/>
    </xf>
    <xf numFmtId="179" fontId="3" fillId="0" borderId="0" xfId="0" applyNumberFormat="1" applyFont="1" applyAlignment="1">
      <alignment vertical="center"/>
    </xf>
    <xf numFmtId="49" fontId="3" fillId="0" borderId="0" xfId="0" applyNumberFormat="1" applyFont="1" applyBorder="1" applyAlignment="1">
      <alignment horizontal="center" vertical="center"/>
    </xf>
    <xf numFmtId="0" fontId="8" fillId="0" borderId="46" xfId="0" applyFont="1" applyBorder="1" applyAlignment="1">
      <alignment horizontal="center" vertical="center"/>
    </xf>
    <xf numFmtId="49" fontId="3" fillId="0" borderId="45" xfId="0" applyNumberFormat="1" applyFont="1" applyBorder="1" applyAlignment="1">
      <alignment vertical="center"/>
    </xf>
    <xf numFmtId="49" fontId="3" fillId="0" borderId="1" xfId="0" applyNumberFormat="1" applyFont="1" applyBorder="1" applyAlignment="1">
      <alignment vertical="center"/>
    </xf>
    <xf numFmtId="49" fontId="3" fillId="0" borderId="46" xfId="0" applyNumberFormat="1" applyFont="1" applyBorder="1" applyAlignment="1">
      <alignment vertical="center"/>
    </xf>
    <xf numFmtId="49" fontId="3" fillId="0" borderId="47" xfId="0" applyNumberFormat="1" applyFont="1" applyBorder="1" applyAlignment="1">
      <alignment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4" fillId="0" borderId="0" xfId="0" applyFont="1" applyBorder="1" applyAlignment="1">
      <alignment horizontal="left" vertical="center"/>
    </xf>
    <xf numFmtId="178" fontId="8" fillId="0" borderId="0" xfId="0" applyNumberFormat="1" applyFont="1" applyAlignment="1">
      <alignment vertical="center"/>
    </xf>
    <xf numFmtId="49" fontId="4" fillId="0" borderId="0" xfId="0" applyNumberFormat="1"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Alignment="1">
      <alignment horizontal="right" vertical="center"/>
    </xf>
    <xf numFmtId="0" fontId="8" fillId="0" borderId="0" xfId="0" applyFont="1" applyBorder="1" applyAlignment="1">
      <alignment horizontal="left" vertical="center"/>
    </xf>
    <xf numFmtId="0" fontId="4" fillId="0" borderId="0" xfId="0" applyFont="1">
      <alignment vertical="center"/>
    </xf>
    <xf numFmtId="0" fontId="11" fillId="0" borderId="0" xfId="0" applyFont="1" applyAlignment="1">
      <alignment horizontal="left" vertical="justify"/>
    </xf>
    <xf numFmtId="177" fontId="8" fillId="0" borderId="56"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57" xfId="0" applyNumberFormat="1" applyFont="1" applyBorder="1" applyAlignment="1">
      <alignment horizontal="center" vertical="center"/>
    </xf>
    <xf numFmtId="0" fontId="0" fillId="0" borderId="0" xfId="1" applyFont="1" applyProtection="1">
      <protection locked="0"/>
    </xf>
    <xf numFmtId="0" fontId="0" fillId="0" borderId="0" xfId="1" applyFont="1" applyAlignment="1" applyProtection="1">
      <protection locked="0"/>
    </xf>
    <xf numFmtId="0" fontId="10" fillId="0" borderId="1" xfId="1" applyFont="1" applyBorder="1" applyAlignment="1" applyProtection="1">
      <alignment horizontal="center"/>
      <protection locked="0"/>
    </xf>
    <xf numFmtId="0" fontId="10" fillId="0" borderId="47" xfId="1" applyFont="1" applyBorder="1" applyAlignment="1" applyProtection="1">
      <alignment horizontal="left"/>
      <protection locked="0"/>
    </xf>
    <xf numFmtId="49" fontId="0" fillId="0" borderId="0" xfId="1" applyNumberFormat="1" applyFont="1" applyProtection="1">
      <protection locked="0"/>
    </xf>
    <xf numFmtId="0" fontId="1" fillId="0" borderId="1" xfId="1" applyBorder="1" applyProtection="1">
      <protection locked="0"/>
    </xf>
    <xf numFmtId="0" fontId="4" fillId="0" borderId="1" xfId="0" applyFont="1" applyBorder="1" applyAlignment="1" applyProtection="1">
      <alignment horizontal="distributed" vertical="center"/>
    </xf>
    <xf numFmtId="0" fontId="8" fillId="0" borderId="1" xfId="0" applyFont="1" applyBorder="1" applyAlignment="1" applyProtection="1">
      <alignment horizontal="distributed" vertical="center"/>
    </xf>
    <xf numFmtId="49" fontId="4" fillId="0" borderId="2"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0" fontId="4" fillId="0" borderId="2" xfId="0" applyFont="1" applyBorder="1" applyAlignment="1" applyProtection="1">
      <alignment horizontal="right" vertical="center" shrinkToFit="1"/>
      <protection locked="0"/>
    </xf>
    <xf numFmtId="0" fontId="4" fillId="0" borderId="8" xfId="0" applyFont="1" applyBorder="1" applyAlignment="1" applyProtection="1">
      <alignment horizontal="right" vertical="center" shrinkToFit="1"/>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4" fillId="0" borderId="1" xfId="0" applyFont="1" applyBorder="1" applyAlignment="1" applyProtection="1">
      <alignment horizontal="distributed" vertical="center" wrapText="1"/>
    </xf>
    <xf numFmtId="49" fontId="4"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vertical="center"/>
      <protection locked="0"/>
    </xf>
    <xf numFmtId="0" fontId="4" fillId="0" borderId="2" xfId="0" applyFont="1" applyBorder="1" applyAlignment="1" applyProtection="1">
      <alignment vertical="center"/>
    </xf>
    <xf numFmtId="0" fontId="8" fillId="0" borderId="8" xfId="0" applyFont="1" applyBorder="1" applyAlignment="1" applyProtection="1">
      <alignment vertical="center"/>
    </xf>
    <xf numFmtId="0" fontId="8" fillId="0" borderId="17" xfId="0" applyFont="1" applyBorder="1" applyAlignment="1" applyProtection="1">
      <alignment vertical="center"/>
    </xf>
    <xf numFmtId="49" fontId="4" fillId="0" borderId="8"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5" fillId="0" borderId="0" xfId="0" applyFont="1" applyAlignment="1" applyProtection="1">
      <alignment horizontal="right" vertical="justify"/>
    </xf>
    <xf numFmtId="0" fontId="7" fillId="0" borderId="0" xfId="0" applyFont="1" applyAlignment="1">
      <alignment horizontal="right" vertical="center"/>
    </xf>
    <xf numFmtId="0" fontId="5" fillId="0" borderId="0" xfId="0" applyFont="1" applyAlignment="1" applyProtection="1">
      <alignment horizontal="left" vertical="justify"/>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8" xfId="0" applyBorder="1" applyAlignment="1" applyProtection="1">
      <alignment horizontal="center" vertical="center"/>
    </xf>
    <xf numFmtId="57" fontId="3" fillId="0" borderId="25" xfId="0" applyNumberFormat="1" applyFont="1" applyBorder="1" applyAlignment="1" applyProtection="1">
      <alignment horizontal="center" vertical="center"/>
      <protection locked="0"/>
    </xf>
    <xf numFmtId="57" fontId="3" fillId="0" borderId="29" xfId="0" applyNumberFormat="1" applyFont="1" applyBorder="1" applyAlignment="1" applyProtection="1">
      <alignment horizontal="center" vertical="center"/>
      <protection locked="0"/>
    </xf>
    <xf numFmtId="0" fontId="3" fillId="0" borderId="25"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57" fontId="3" fillId="0" borderId="2" xfId="0" applyNumberFormat="1" applyFont="1" applyBorder="1" applyAlignment="1" applyProtection="1">
      <alignment horizontal="center" vertical="center"/>
      <protection locked="0"/>
    </xf>
    <xf numFmtId="57" fontId="3" fillId="0" borderId="17" xfId="0" applyNumberFormat="1" applyFont="1" applyBorder="1" applyAlignment="1" applyProtection="1">
      <alignment horizontal="center"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57" fontId="3" fillId="0" borderId="26" xfId="0" applyNumberFormat="1" applyFont="1" applyBorder="1" applyAlignment="1" applyProtection="1">
      <alignment horizontal="center" vertical="center"/>
      <protection locked="0"/>
    </xf>
    <xf numFmtId="57" fontId="3" fillId="0" borderId="30" xfId="0" applyNumberFormat="1" applyFont="1" applyBorder="1" applyAlignment="1" applyProtection="1">
      <alignment horizontal="center" vertical="center"/>
      <protection locked="0"/>
    </xf>
    <xf numFmtId="0" fontId="3" fillId="0" borderId="26"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5" fillId="0" borderId="0" xfId="0" applyFont="1" applyAlignment="1" applyProtection="1">
      <alignment horizontal="left" vertical="justify" wrapText="1"/>
    </xf>
    <xf numFmtId="0" fontId="7" fillId="0" borderId="0" xfId="0" applyFont="1" applyAlignment="1">
      <alignment vertical="center"/>
    </xf>
    <xf numFmtId="0" fontId="5" fillId="2" borderId="0" xfId="0" applyFont="1" applyFill="1" applyAlignment="1" applyProtection="1">
      <alignment horizontal="left" vertical="top" wrapText="1"/>
    </xf>
    <xf numFmtId="0" fontId="0" fillId="2" borderId="0" xfId="0" applyFill="1" applyAlignment="1">
      <alignment vertical="center"/>
    </xf>
    <xf numFmtId="0" fontId="3" fillId="0" borderId="23"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32" xfId="0" applyBorder="1" applyAlignment="1" applyProtection="1">
      <alignment horizontal="center" vertical="center" wrapText="1"/>
    </xf>
    <xf numFmtId="0" fontId="13" fillId="0" borderId="0" xfId="0" applyFont="1" applyAlignment="1">
      <alignment horizontal="right" vertical="center"/>
    </xf>
    <xf numFmtId="0" fontId="0" fillId="0" borderId="0" xfId="0" applyAlignment="1">
      <alignment horizontal="right" vertical="center"/>
    </xf>
    <xf numFmtId="0" fontId="8" fillId="0" borderId="0" xfId="0" applyFont="1" applyBorder="1" applyAlignment="1">
      <alignment horizontal="left" vertical="center" wrapText="1"/>
    </xf>
    <xf numFmtId="0" fontId="0" fillId="0" borderId="0" xfId="0"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NumberFormat="1" applyFont="1" applyBorder="1" applyAlignment="1">
      <alignment horizontal="center" vertical="center"/>
    </xf>
    <xf numFmtId="0" fontId="10" fillId="0" borderId="0" xfId="0" applyFont="1" applyAlignment="1">
      <alignment horizontal="right" vertical="justify"/>
    </xf>
    <xf numFmtId="0" fontId="10" fillId="0" borderId="0" xfId="0" applyFont="1" applyAlignment="1">
      <alignment horizontal="left" vertical="justify"/>
    </xf>
    <xf numFmtId="0" fontId="0" fillId="0" borderId="0" xfId="0" applyAlignment="1">
      <alignment horizontal="left" vertical="justify"/>
    </xf>
    <xf numFmtId="0" fontId="10" fillId="0" borderId="0" xfId="0" applyFont="1" applyAlignment="1">
      <alignment horizontal="left" vertical="top"/>
    </xf>
    <xf numFmtId="0" fontId="0" fillId="0" borderId="0" xfId="0" applyFont="1" applyAlignment="1">
      <alignment vertical="top"/>
    </xf>
    <xf numFmtId="0" fontId="3" fillId="0" borderId="0" xfId="0" applyFont="1" applyAlignment="1">
      <alignment horizontal="center" vertical="center"/>
    </xf>
    <xf numFmtId="0" fontId="8" fillId="0" borderId="9"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8" fillId="0" borderId="45" xfId="0" applyFont="1" applyBorder="1" applyAlignment="1">
      <alignment horizontal="center" vertical="center"/>
    </xf>
    <xf numFmtId="0" fontId="8" fillId="0" borderId="50"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25" xfId="0" applyFont="1" applyBorder="1" applyAlignment="1">
      <alignment horizontal="left" vertical="center"/>
    </xf>
    <xf numFmtId="0" fontId="8" fillId="0" borderId="29" xfId="0" applyFont="1" applyBorder="1" applyAlignment="1">
      <alignment horizontal="left" vertical="center"/>
    </xf>
    <xf numFmtId="0" fontId="8" fillId="0" borderId="2" xfId="0" applyFont="1" applyBorder="1" applyAlignment="1">
      <alignment horizontal="left" vertical="center"/>
    </xf>
    <xf numFmtId="0" fontId="8" fillId="0" borderId="17" xfId="0" applyFont="1" applyBorder="1" applyAlignment="1">
      <alignment horizontal="left" vertical="center"/>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0" xfId="0" applyFont="1" applyAlignment="1">
      <alignment horizontal="left" vertical="top" wrapText="1"/>
    </xf>
    <xf numFmtId="0" fontId="0" fillId="0" borderId="0" xfId="0" applyFont="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distributed" vertical="center" wrapText="1"/>
    </xf>
    <xf numFmtId="0" fontId="8" fillId="0" borderId="44" xfId="0" applyFont="1" applyBorder="1" applyAlignment="1">
      <alignment horizontal="distributed" vertical="center" wrapText="1"/>
    </xf>
    <xf numFmtId="0" fontId="8" fillId="0" borderId="2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10" fillId="0" borderId="2" xfId="1" applyFont="1" applyBorder="1" applyAlignment="1" applyProtection="1">
      <alignment horizontal="center"/>
      <protection locked="0"/>
    </xf>
    <xf numFmtId="0" fontId="1" fillId="0" borderId="8" xfId="1" applyBorder="1" applyAlignment="1">
      <alignment horizontal="center"/>
    </xf>
    <xf numFmtId="0" fontId="1" fillId="0" borderId="17" xfId="1" applyBorder="1" applyAlignment="1">
      <alignment horizontal="center"/>
    </xf>
    <xf numFmtId="0" fontId="1" fillId="0" borderId="58" xfId="1" applyFont="1" applyBorder="1" applyAlignment="1" applyProtection="1">
      <alignment horizontal="center" vertical="center"/>
      <protection locked="0"/>
    </xf>
    <xf numFmtId="0" fontId="0" fillId="0" borderId="47" xfId="0" applyBorder="1" applyAlignment="1">
      <alignment horizontal="center" vertical="center"/>
    </xf>
  </cellXfs>
  <cellStyles count="2">
    <cellStyle name="標準" xfId="0" builtinId="0"/>
    <cellStyle name="標準_01⑲中古車調定データ（ﾊﾟﾝﾁ原票)"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137160</xdr:colOff>
      <xdr:row>2</xdr:row>
      <xdr:rowOff>227965</xdr:rowOff>
    </xdr:from>
    <xdr:ext cx="5076190" cy="1174750"/>
    <xdr:sp macro="" textlink="">
      <xdr:nvSpPr>
        <xdr:cNvPr id="6146" name="Text Box 2"/>
        <xdr:cNvSpPr txBox="1">
          <a:spLocks noChangeArrowheads="1"/>
        </xdr:cNvSpPr>
      </xdr:nvSpPr>
      <xdr:spPr>
        <a:xfrm>
          <a:off x="5912485" y="620395"/>
          <a:ext cx="5076190" cy="1174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overflow" horzOverflow="overflow" wrap="none" lIns="27432" tIns="22860"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本シートは</a:t>
          </a:r>
          <a:r>
            <a:rPr lang="ja-JP" altLang="en-US" sz="1400" b="1" i="0" u="none" strike="noStrike" baseline="0">
              <a:solidFill>
                <a:srgbClr val="FF0000"/>
              </a:solidFill>
              <a:latin typeface="ＭＳ Ｐゴシック"/>
              <a:ea typeface="ＭＳ Ｐゴシック"/>
            </a:rPr>
            <a:t>入力用</a:t>
          </a:r>
          <a:r>
            <a:rPr lang="ja-JP" altLang="en-US" sz="1400" b="1" i="0" u="none" strike="noStrike" baseline="0">
              <a:solidFill>
                <a:srgbClr val="000000"/>
              </a:solidFill>
              <a:latin typeface="ＭＳ Ｐゴシック"/>
              <a:ea typeface="ＭＳ Ｐゴシック"/>
            </a:rPr>
            <a:t>です！</a:t>
          </a:r>
        </a:p>
        <a:p>
          <a:pPr algn="l" rtl="0">
            <a:defRPr sz="1000"/>
          </a:pPr>
          <a:r>
            <a:rPr lang="ja-JP" altLang="en-US" sz="1400" b="1" i="0" u="none" strike="noStrike" baseline="0">
              <a:solidFill>
                <a:srgbClr val="0000FF"/>
              </a:solidFill>
              <a:latin typeface="ＭＳ Ｐゴシック"/>
              <a:ea typeface="ＭＳ Ｐゴシック"/>
            </a:rPr>
            <a:t>印刷して査定協会へ提出するのは、</a:t>
          </a:r>
        </a:p>
        <a:p>
          <a:pPr algn="l" rtl="0">
            <a:defRPr sz="1000"/>
          </a:pPr>
          <a:r>
            <a:rPr lang="ja-JP" altLang="en-US" sz="1400" b="1" i="0" u="none" strike="noStrike" baseline="0">
              <a:solidFill>
                <a:srgbClr val="0000FF"/>
              </a:solidFill>
              <a:latin typeface="ＭＳ Ｐゴシック"/>
              <a:ea typeface="ＭＳ Ｐゴシック"/>
            </a:rPr>
            <a:t>「査定協会提出用」「財務事務所提出用」「中古自動車販売店の控」</a:t>
          </a:r>
        </a:p>
        <a:p>
          <a:pPr algn="l" rtl="0">
            <a:defRPr sz="1000"/>
          </a:pPr>
          <a:r>
            <a:rPr lang="ja-JP" altLang="en-US" sz="1400" b="1" i="0" u="none" strike="noStrike" baseline="0">
              <a:solidFill>
                <a:srgbClr val="0000FF"/>
              </a:solidFill>
              <a:latin typeface="ＭＳ Ｐゴシック"/>
              <a:ea typeface="ＭＳ Ｐゴシック"/>
            </a:rPr>
            <a:t>の３枚です。</a:t>
          </a:r>
        </a:p>
        <a:p>
          <a:pPr algn="l" rtl="0">
            <a:lnSpc>
              <a:spcPts val="1700"/>
            </a:lnSpc>
            <a:defRPr sz="1000"/>
          </a:pPr>
          <a:r>
            <a:rPr lang="ja-JP" altLang="en-US" sz="1400" b="1" i="0" u="none" strike="noStrike" baseline="0">
              <a:solidFill>
                <a:srgbClr val="000000"/>
              </a:solidFill>
              <a:latin typeface="ＭＳ Ｐゴシック"/>
              <a:ea typeface="ＭＳ Ｐゴシック"/>
            </a:rPr>
            <a:t>誤って本シートを提出しないよう御注意ください。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22"/>
  <sheetViews>
    <sheetView tabSelected="1" view="pageBreakPreview" zoomScaleNormal="85" zoomScaleSheetLayoutView="100" workbookViewId="0">
      <selection activeCell="R20" sqref="R20"/>
    </sheetView>
  </sheetViews>
  <sheetFormatPr defaultColWidth="9" defaultRowHeight="10.8" x14ac:dyDescent="0.2"/>
  <cols>
    <col min="1" max="1" width="3.33203125" style="1" customWidth="1"/>
    <col min="2" max="2" width="3.6640625" style="2" customWidth="1"/>
    <col min="3" max="3" width="4.6640625" style="2" customWidth="1"/>
    <col min="4" max="4" width="5.6640625" style="2" customWidth="1"/>
    <col min="5" max="5" width="4.6640625" style="2" customWidth="1"/>
    <col min="6" max="6" width="6.6640625" style="2" customWidth="1"/>
    <col min="7" max="7" width="9.6640625" style="2" customWidth="1"/>
    <col min="8" max="8" width="4.6640625" style="1" customWidth="1"/>
    <col min="9" max="9" width="10.6640625" style="1" customWidth="1"/>
    <col min="10" max="11" width="6.6640625" style="1" customWidth="1"/>
    <col min="12" max="12" width="4.6640625" style="1" customWidth="1"/>
    <col min="13" max="13" width="12.6640625" style="1" customWidth="1"/>
    <col min="14" max="14" width="3.88671875" style="1" customWidth="1"/>
    <col min="15" max="19" width="9" style="1"/>
    <col min="20" max="20" width="9" style="1" hidden="1" customWidth="1"/>
    <col min="21" max="24" width="4.44140625" style="3" hidden="1" customWidth="1"/>
    <col min="25" max="25" width="5.6640625" style="1" hidden="1" customWidth="1"/>
    <col min="26" max="16384" width="9" style="1"/>
  </cols>
  <sheetData>
    <row r="1" spans="1:24" x14ac:dyDescent="0.2">
      <c r="B1" s="5"/>
      <c r="N1" s="3"/>
    </row>
    <row r="2" spans="1:24" s="4" customFormat="1" ht="20.100000000000001" customHeight="1" x14ac:dyDescent="0.2">
      <c r="B2" s="140" t="s">
        <v>48</v>
      </c>
      <c r="C2" s="141"/>
      <c r="D2" s="141"/>
      <c r="E2" s="142"/>
      <c r="F2" s="143"/>
      <c r="G2" s="143"/>
      <c r="H2" s="143"/>
      <c r="I2" s="143"/>
      <c r="J2" s="143"/>
      <c r="K2" s="143"/>
      <c r="L2" s="143"/>
      <c r="M2" s="144"/>
      <c r="N2" s="36"/>
      <c r="U2" s="36"/>
      <c r="V2" s="36"/>
      <c r="W2" s="36"/>
      <c r="X2" s="36"/>
    </row>
    <row r="3" spans="1:24" s="4" customFormat="1" ht="20.100000000000001" customHeight="1" x14ac:dyDescent="0.2">
      <c r="B3" s="140" t="s">
        <v>47</v>
      </c>
      <c r="C3" s="141"/>
      <c r="D3" s="141"/>
      <c r="E3" s="145" t="s">
        <v>39</v>
      </c>
      <c r="F3" s="146"/>
      <c r="G3" s="28"/>
      <c r="H3" s="29" t="s">
        <v>43</v>
      </c>
      <c r="I3" s="31"/>
      <c r="J3" s="29" t="s">
        <v>44</v>
      </c>
      <c r="K3" s="147"/>
      <c r="L3" s="147"/>
      <c r="M3" s="35" t="s">
        <v>46</v>
      </c>
      <c r="N3" s="36"/>
      <c r="U3" s="36"/>
      <c r="V3" s="36"/>
      <c r="W3" s="36"/>
      <c r="X3" s="36"/>
    </row>
    <row r="4" spans="1:24" s="4" customFormat="1" ht="20.100000000000001" customHeight="1" x14ac:dyDescent="0.2">
      <c r="B4" s="140" t="s">
        <v>1</v>
      </c>
      <c r="C4" s="141"/>
      <c r="D4" s="141"/>
      <c r="E4" s="148"/>
      <c r="F4" s="149"/>
      <c r="G4" s="149"/>
      <c r="H4" s="149"/>
      <c r="I4" s="149"/>
      <c r="J4" s="149"/>
      <c r="K4" s="149"/>
      <c r="L4" s="149"/>
      <c r="M4" s="149"/>
      <c r="N4" s="36"/>
      <c r="U4" s="36"/>
      <c r="V4" s="36"/>
      <c r="W4" s="36"/>
      <c r="X4" s="36"/>
    </row>
    <row r="5" spans="1:24" s="4" customFormat="1" ht="20.100000000000001" customHeight="1" x14ac:dyDescent="0.2">
      <c r="B5" s="140" t="s">
        <v>5</v>
      </c>
      <c r="C5" s="141"/>
      <c r="D5" s="141"/>
      <c r="E5" s="148"/>
      <c r="F5" s="149"/>
      <c r="G5" s="149"/>
      <c r="H5" s="149"/>
      <c r="I5" s="149"/>
      <c r="J5" s="149"/>
      <c r="K5" s="149"/>
      <c r="L5" s="149"/>
      <c r="M5" s="149"/>
      <c r="N5" s="36"/>
      <c r="U5" s="36"/>
      <c r="V5" s="36"/>
      <c r="W5" s="36"/>
      <c r="X5" s="36"/>
    </row>
    <row r="6" spans="1:24" s="4" customFormat="1" ht="20.100000000000001" customHeight="1" x14ac:dyDescent="0.2">
      <c r="B6" s="150" t="s">
        <v>29</v>
      </c>
      <c r="C6" s="150"/>
      <c r="D6" s="141"/>
      <c r="E6" s="148"/>
      <c r="F6" s="149"/>
      <c r="G6" s="149"/>
      <c r="H6" s="149"/>
      <c r="I6" s="149"/>
      <c r="J6" s="149"/>
      <c r="K6" s="149"/>
      <c r="L6" s="149"/>
      <c r="M6" s="149"/>
      <c r="N6" s="36"/>
      <c r="U6" s="36"/>
      <c r="V6" s="36"/>
      <c r="W6" s="36"/>
      <c r="X6" s="36"/>
    </row>
    <row r="7" spans="1:24" s="4" customFormat="1" ht="20.100000000000001" customHeight="1" x14ac:dyDescent="0.2">
      <c r="B7" s="150" t="s">
        <v>55</v>
      </c>
      <c r="C7" s="150"/>
      <c r="D7" s="141"/>
      <c r="E7" s="151"/>
      <c r="F7" s="152"/>
      <c r="G7" s="152"/>
      <c r="H7" s="152"/>
      <c r="I7" s="152"/>
      <c r="J7" s="152"/>
      <c r="K7" s="152"/>
      <c r="L7" s="152"/>
      <c r="M7" s="152"/>
      <c r="N7" s="36"/>
      <c r="U7" s="36"/>
      <c r="V7" s="40">
        <v>1</v>
      </c>
      <c r="W7" s="41" t="s">
        <v>50</v>
      </c>
      <c r="X7" s="36"/>
    </row>
    <row r="8" spans="1:24" s="4" customFormat="1" ht="20.100000000000001" customHeight="1" x14ac:dyDescent="0.2">
      <c r="B8" s="153" t="s">
        <v>19</v>
      </c>
      <c r="C8" s="154"/>
      <c r="D8" s="154"/>
      <c r="E8" s="155"/>
      <c r="F8" s="23" t="s">
        <v>40</v>
      </c>
      <c r="G8" s="156"/>
      <c r="H8" s="156"/>
      <c r="I8" s="157"/>
      <c r="J8" s="34" t="s">
        <v>15</v>
      </c>
      <c r="K8" s="34"/>
      <c r="L8" s="29"/>
      <c r="M8" s="35"/>
      <c r="N8" s="36"/>
      <c r="U8" s="36"/>
      <c r="V8" s="40">
        <v>2</v>
      </c>
      <c r="W8" s="41" t="s">
        <v>52</v>
      </c>
      <c r="X8" s="36"/>
    </row>
    <row r="9" spans="1:24" x14ac:dyDescent="0.2">
      <c r="B9" s="6"/>
      <c r="H9" s="30"/>
      <c r="I9" s="30"/>
      <c r="J9" s="30"/>
      <c r="K9" s="30"/>
      <c r="N9" s="3"/>
      <c r="V9" s="40">
        <v>3</v>
      </c>
      <c r="W9" s="41" t="s">
        <v>7</v>
      </c>
    </row>
    <row r="10" spans="1:24" ht="15.75" customHeight="1" x14ac:dyDescent="0.2">
      <c r="A10" s="158" t="s">
        <v>30</v>
      </c>
      <c r="B10" s="159"/>
      <c r="C10" s="11">
        <v>1</v>
      </c>
      <c r="D10" s="160" t="s">
        <v>62</v>
      </c>
      <c r="E10" s="160"/>
      <c r="F10" s="160"/>
      <c r="G10" s="160"/>
      <c r="H10" s="160"/>
      <c r="I10" s="160"/>
      <c r="J10" s="160"/>
      <c r="K10" s="160"/>
      <c r="L10" s="160"/>
      <c r="M10" s="160"/>
      <c r="N10" s="37"/>
      <c r="O10" s="37"/>
      <c r="P10" s="38"/>
      <c r="V10" s="40">
        <v>4</v>
      </c>
      <c r="W10" s="41" t="s">
        <v>21</v>
      </c>
    </row>
    <row r="11" spans="1:24" ht="15.75" customHeight="1" x14ac:dyDescent="0.2">
      <c r="B11" s="7"/>
      <c r="C11" s="11">
        <v>2</v>
      </c>
      <c r="D11" s="181" t="s">
        <v>58</v>
      </c>
      <c r="E11" s="160"/>
      <c r="F11" s="160"/>
      <c r="G11" s="160"/>
      <c r="H11" s="160"/>
      <c r="I11" s="160"/>
      <c r="J11" s="160"/>
      <c r="K11" s="160"/>
      <c r="L11" s="160"/>
      <c r="M11" s="160"/>
      <c r="N11" s="160"/>
      <c r="O11" s="160"/>
      <c r="P11" s="39"/>
      <c r="V11" s="40">
        <v>5</v>
      </c>
      <c r="W11" s="41" t="s">
        <v>53</v>
      </c>
    </row>
    <row r="12" spans="1:24" ht="15.75" customHeight="1" x14ac:dyDescent="0.2">
      <c r="B12" s="7"/>
      <c r="C12" s="11"/>
      <c r="D12" s="182"/>
      <c r="E12" s="182"/>
      <c r="F12" s="182"/>
      <c r="G12" s="182"/>
      <c r="H12" s="182"/>
      <c r="I12" s="182"/>
      <c r="J12" s="182"/>
      <c r="K12" s="182"/>
      <c r="L12" s="182"/>
      <c r="M12" s="182"/>
      <c r="N12" s="182"/>
      <c r="O12" s="182"/>
      <c r="U12" s="1"/>
      <c r="V12" s="40">
        <v>6</v>
      </c>
      <c r="W12" s="41"/>
      <c r="X12" s="1"/>
    </row>
    <row r="13" spans="1:24" ht="15.75" customHeight="1" x14ac:dyDescent="0.2">
      <c r="B13" s="7"/>
      <c r="C13" s="11"/>
      <c r="D13" s="182"/>
      <c r="E13" s="182"/>
      <c r="F13" s="182"/>
      <c r="G13" s="182"/>
      <c r="H13" s="182"/>
      <c r="I13" s="182"/>
      <c r="J13" s="182"/>
      <c r="K13" s="182"/>
      <c r="L13" s="182"/>
      <c r="M13" s="182"/>
      <c r="N13" s="182"/>
      <c r="O13" s="182"/>
      <c r="U13" s="1"/>
      <c r="V13" s="40">
        <v>7</v>
      </c>
      <c r="W13" s="41"/>
      <c r="X13" s="1"/>
    </row>
    <row r="14" spans="1:24" ht="15.75" customHeight="1" x14ac:dyDescent="0.2">
      <c r="B14" s="7"/>
      <c r="C14" s="11">
        <v>3</v>
      </c>
      <c r="D14" s="160" t="s">
        <v>51</v>
      </c>
      <c r="E14" s="160"/>
      <c r="F14" s="160"/>
      <c r="G14" s="160"/>
      <c r="H14" s="160"/>
      <c r="I14" s="160"/>
      <c r="J14" s="160"/>
      <c r="K14" s="160"/>
      <c r="L14" s="160"/>
      <c r="M14" s="160"/>
      <c r="N14" s="4"/>
      <c r="O14" s="4"/>
      <c r="U14" s="1"/>
      <c r="V14" s="40">
        <v>8</v>
      </c>
      <c r="W14" s="41"/>
      <c r="X14" s="1"/>
    </row>
    <row r="15" spans="1:24" ht="15.75" customHeight="1" x14ac:dyDescent="0.2">
      <c r="B15" s="7"/>
      <c r="C15" s="11">
        <v>4</v>
      </c>
      <c r="D15" s="183" t="s">
        <v>36</v>
      </c>
      <c r="E15" s="184"/>
      <c r="F15" s="184"/>
      <c r="G15" s="184"/>
      <c r="H15" s="184"/>
      <c r="I15" s="184"/>
      <c r="J15" s="184"/>
      <c r="K15" s="184"/>
      <c r="L15" s="184"/>
      <c r="M15" s="184"/>
      <c r="N15" s="184"/>
      <c r="O15" s="184"/>
      <c r="U15" s="1"/>
      <c r="V15" s="40">
        <v>9</v>
      </c>
      <c r="W15" s="41" t="s">
        <v>54</v>
      </c>
      <c r="X15" s="1"/>
    </row>
    <row r="16" spans="1:24" ht="15.75" customHeight="1" x14ac:dyDescent="0.2">
      <c r="B16" s="7"/>
      <c r="C16" s="11"/>
      <c r="D16" s="184"/>
      <c r="E16" s="184"/>
      <c r="F16" s="184"/>
      <c r="G16" s="184"/>
      <c r="H16" s="184"/>
      <c r="I16" s="184"/>
      <c r="J16" s="184"/>
      <c r="K16" s="184"/>
      <c r="L16" s="184"/>
      <c r="M16" s="184"/>
      <c r="N16" s="184"/>
      <c r="O16" s="184"/>
      <c r="U16" s="1"/>
      <c r="V16" s="1"/>
      <c r="W16" s="1"/>
      <c r="X16" s="1"/>
    </row>
    <row r="17" spans="2:25" ht="15.75" customHeight="1" x14ac:dyDescent="0.2">
      <c r="B17" s="7"/>
      <c r="C17" s="11">
        <v>5</v>
      </c>
      <c r="D17" s="16" t="s">
        <v>60</v>
      </c>
      <c r="E17" s="20"/>
      <c r="F17" s="20"/>
      <c r="G17" s="20"/>
      <c r="H17" s="20"/>
      <c r="I17" s="20"/>
      <c r="J17" s="20"/>
      <c r="K17" s="20"/>
      <c r="L17" s="20"/>
      <c r="M17" s="20"/>
      <c r="N17" s="20"/>
      <c r="O17" s="20"/>
      <c r="U17" s="1"/>
      <c r="V17" s="1"/>
      <c r="W17" s="1"/>
      <c r="X17" s="1"/>
    </row>
    <row r="18" spans="2:25" ht="15.75" customHeight="1" x14ac:dyDescent="0.2">
      <c r="B18" s="7"/>
      <c r="C18" s="11">
        <v>6</v>
      </c>
      <c r="D18" s="16" t="s">
        <v>16</v>
      </c>
      <c r="E18" s="20"/>
      <c r="F18" s="20"/>
      <c r="G18" s="20"/>
      <c r="H18" s="20"/>
      <c r="I18" s="20"/>
      <c r="J18" s="20"/>
      <c r="K18" s="20"/>
      <c r="L18" s="20"/>
      <c r="M18" s="20"/>
      <c r="N18" s="20"/>
      <c r="O18" s="20"/>
      <c r="U18" s="1"/>
      <c r="V18" s="1"/>
      <c r="W18" s="1"/>
      <c r="X18" s="1"/>
    </row>
    <row r="19" spans="2:25" ht="15.75" customHeight="1" x14ac:dyDescent="0.2">
      <c r="B19" s="7"/>
      <c r="C19" s="1"/>
      <c r="D19" s="16" t="s">
        <v>61</v>
      </c>
      <c r="E19" s="15"/>
      <c r="F19" s="15"/>
      <c r="G19" s="15"/>
      <c r="H19" s="15"/>
      <c r="I19" s="15"/>
      <c r="J19" s="15"/>
      <c r="K19" s="15"/>
      <c r="L19" s="15"/>
      <c r="M19" s="15"/>
      <c r="N19" s="15"/>
      <c r="O19" s="15"/>
      <c r="U19" s="1"/>
      <c r="V19" s="1"/>
      <c r="W19" s="1"/>
      <c r="X19" s="1"/>
    </row>
    <row r="20" spans="2:25" x14ac:dyDescent="0.2">
      <c r="B20" s="161"/>
      <c r="C20" s="161"/>
      <c r="D20" s="161"/>
      <c r="E20" s="161"/>
      <c r="F20" s="161"/>
      <c r="G20" s="161"/>
      <c r="H20" s="161"/>
      <c r="I20" s="161"/>
      <c r="J20" s="161"/>
      <c r="K20" s="161"/>
      <c r="L20" s="161"/>
      <c r="M20" s="161"/>
    </row>
    <row r="21" spans="2:25" ht="15" customHeight="1" x14ac:dyDescent="0.2">
      <c r="B21" s="174" t="s">
        <v>26</v>
      </c>
      <c r="C21" s="162" t="s">
        <v>13</v>
      </c>
      <c r="D21" s="163"/>
      <c r="E21" s="163"/>
      <c r="F21" s="164"/>
      <c r="G21" s="185" t="s">
        <v>64</v>
      </c>
      <c r="H21" s="186"/>
      <c r="I21" s="186" t="s">
        <v>37</v>
      </c>
      <c r="J21" s="185" t="s">
        <v>18</v>
      </c>
      <c r="K21" s="189"/>
      <c r="L21" s="185" t="s">
        <v>20</v>
      </c>
      <c r="M21" s="191"/>
    </row>
    <row r="22" spans="2:25" ht="15" customHeight="1" x14ac:dyDescent="0.2">
      <c r="B22" s="175"/>
      <c r="C22" s="12" t="s">
        <v>2</v>
      </c>
      <c r="D22" s="17" t="s">
        <v>6</v>
      </c>
      <c r="E22" s="17" t="s">
        <v>42</v>
      </c>
      <c r="F22" s="24" t="s">
        <v>12</v>
      </c>
      <c r="G22" s="187"/>
      <c r="H22" s="188"/>
      <c r="I22" s="188"/>
      <c r="J22" s="187"/>
      <c r="K22" s="190"/>
      <c r="L22" s="192"/>
      <c r="M22" s="193"/>
      <c r="U22" s="3" t="s">
        <v>49</v>
      </c>
    </row>
    <row r="23" spans="2:25" ht="22.5" customHeight="1" x14ac:dyDescent="0.2">
      <c r="B23" s="8">
        <v>1</v>
      </c>
      <c r="C23" s="13"/>
      <c r="D23" s="18"/>
      <c r="E23" s="21"/>
      <c r="F23" s="25"/>
      <c r="G23" s="165"/>
      <c r="H23" s="166"/>
      <c r="I23" s="32"/>
      <c r="J23" s="167"/>
      <c r="K23" s="168"/>
      <c r="L23" s="169"/>
      <c r="M23" s="170"/>
      <c r="T23" s="1" t="e">
        <f t="shared" ref="T23:T86" si="0">VLOOKUP(C23,$V$7:$W$15,2,FALSE)</f>
        <v>#N/A</v>
      </c>
      <c r="U23" s="40">
        <f t="shared" ref="U23:X86" si="1">C23</f>
        <v>0</v>
      </c>
      <c r="V23" s="40">
        <f t="shared" si="1"/>
        <v>0</v>
      </c>
      <c r="W23" s="40">
        <f t="shared" si="1"/>
        <v>0</v>
      </c>
      <c r="X23" s="40">
        <f t="shared" si="1"/>
        <v>0</v>
      </c>
      <c r="Y23" s="42" t="str">
        <f>RIGHT(H23,3)</f>
        <v/>
      </c>
    </row>
    <row r="24" spans="2:25" ht="22.5" customHeight="1" x14ac:dyDescent="0.2">
      <c r="B24" s="9">
        <v>2</v>
      </c>
      <c r="C24" s="14"/>
      <c r="D24" s="19"/>
      <c r="E24" s="22"/>
      <c r="F24" s="26"/>
      <c r="G24" s="171"/>
      <c r="H24" s="172"/>
      <c r="I24" s="33"/>
      <c r="J24" s="169"/>
      <c r="K24" s="173"/>
      <c r="L24" s="169"/>
      <c r="M24" s="170"/>
      <c r="T24" s="1" t="e">
        <f t="shared" si="0"/>
        <v>#N/A</v>
      </c>
      <c r="U24" s="40">
        <f t="shared" si="1"/>
        <v>0</v>
      </c>
      <c r="V24" s="40">
        <f t="shared" si="1"/>
        <v>0</v>
      </c>
      <c r="W24" s="40">
        <f t="shared" si="1"/>
        <v>0</v>
      </c>
      <c r="X24" s="40">
        <f t="shared" si="1"/>
        <v>0</v>
      </c>
      <c r="Y24" s="42" t="str">
        <f t="shared" ref="Y24:Y87" si="2">RIGHT(I24,3)</f>
        <v/>
      </c>
    </row>
    <row r="25" spans="2:25" ht="22.5" customHeight="1" x14ac:dyDescent="0.2">
      <c r="B25" s="9">
        <v>3</v>
      </c>
      <c r="C25" s="14"/>
      <c r="D25" s="18"/>
      <c r="E25" s="21"/>
      <c r="F25" s="26"/>
      <c r="G25" s="171"/>
      <c r="H25" s="172"/>
      <c r="I25" s="33"/>
      <c r="J25" s="169"/>
      <c r="K25" s="173"/>
      <c r="L25" s="169"/>
      <c r="M25" s="170"/>
      <c r="T25" s="1" t="e">
        <f t="shared" si="0"/>
        <v>#N/A</v>
      </c>
      <c r="U25" s="40">
        <f t="shared" si="1"/>
        <v>0</v>
      </c>
      <c r="V25" s="40">
        <f t="shared" si="1"/>
        <v>0</v>
      </c>
      <c r="W25" s="40">
        <f t="shared" si="1"/>
        <v>0</v>
      </c>
      <c r="X25" s="40">
        <f t="shared" si="1"/>
        <v>0</v>
      </c>
      <c r="Y25" s="42" t="str">
        <f t="shared" si="2"/>
        <v/>
      </c>
    </row>
    <row r="26" spans="2:25" ht="22.5" customHeight="1" x14ac:dyDescent="0.2">
      <c r="B26" s="9">
        <v>4</v>
      </c>
      <c r="C26" s="14"/>
      <c r="D26" s="19"/>
      <c r="E26" s="22"/>
      <c r="F26" s="26"/>
      <c r="G26" s="171"/>
      <c r="H26" s="172"/>
      <c r="I26" s="33"/>
      <c r="J26" s="169"/>
      <c r="K26" s="173"/>
      <c r="L26" s="169"/>
      <c r="M26" s="170"/>
      <c r="T26" s="1" t="e">
        <f t="shared" si="0"/>
        <v>#N/A</v>
      </c>
      <c r="U26" s="40">
        <f t="shared" si="1"/>
        <v>0</v>
      </c>
      <c r="V26" s="40">
        <f t="shared" si="1"/>
        <v>0</v>
      </c>
      <c r="W26" s="40">
        <f t="shared" si="1"/>
        <v>0</v>
      </c>
      <c r="X26" s="40">
        <f t="shared" si="1"/>
        <v>0</v>
      </c>
      <c r="Y26" s="42" t="str">
        <f t="shared" si="2"/>
        <v/>
      </c>
    </row>
    <row r="27" spans="2:25" ht="22.5" customHeight="1" x14ac:dyDescent="0.2">
      <c r="B27" s="9">
        <v>5</v>
      </c>
      <c r="C27" s="14"/>
      <c r="D27" s="18"/>
      <c r="E27" s="21"/>
      <c r="F27" s="26"/>
      <c r="G27" s="171"/>
      <c r="H27" s="172"/>
      <c r="I27" s="33"/>
      <c r="J27" s="169"/>
      <c r="K27" s="173"/>
      <c r="L27" s="169"/>
      <c r="M27" s="170"/>
      <c r="T27" s="1" t="e">
        <f t="shared" si="0"/>
        <v>#N/A</v>
      </c>
      <c r="U27" s="40">
        <f t="shared" si="1"/>
        <v>0</v>
      </c>
      <c r="V27" s="40">
        <f t="shared" si="1"/>
        <v>0</v>
      </c>
      <c r="W27" s="40">
        <f t="shared" si="1"/>
        <v>0</v>
      </c>
      <c r="X27" s="40">
        <f t="shared" si="1"/>
        <v>0</v>
      </c>
      <c r="Y27" s="42" t="str">
        <f t="shared" si="2"/>
        <v/>
      </c>
    </row>
    <row r="28" spans="2:25" ht="22.5" customHeight="1" x14ac:dyDescent="0.2">
      <c r="B28" s="9">
        <v>6</v>
      </c>
      <c r="C28" s="14"/>
      <c r="D28" s="19"/>
      <c r="E28" s="22"/>
      <c r="F28" s="26"/>
      <c r="G28" s="171"/>
      <c r="H28" s="172"/>
      <c r="I28" s="33"/>
      <c r="J28" s="169"/>
      <c r="K28" s="173"/>
      <c r="L28" s="169"/>
      <c r="M28" s="170"/>
      <c r="T28" s="1" t="e">
        <f t="shared" si="0"/>
        <v>#N/A</v>
      </c>
      <c r="U28" s="40">
        <f t="shared" si="1"/>
        <v>0</v>
      </c>
      <c r="V28" s="40">
        <f t="shared" si="1"/>
        <v>0</v>
      </c>
      <c r="W28" s="40">
        <f t="shared" si="1"/>
        <v>0</v>
      </c>
      <c r="X28" s="40">
        <f t="shared" si="1"/>
        <v>0</v>
      </c>
      <c r="Y28" s="42" t="str">
        <f t="shared" si="2"/>
        <v/>
      </c>
    </row>
    <row r="29" spans="2:25" ht="22.5" customHeight="1" x14ac:dyDescent="0.2">
      <c r="B29" s="9">
        <v>7</v>
      </c>
      <c r="C29" s="13"/>
      <c r="D29" s="18"/>
      <c r="E29" s="21"/>
      <c r="F29" s="26"/>
      <c r="G29" s="171"/>
      <c r="H29" s="172"/>
      <c r="I29" s="33"/>
      <c r="J29" s="169"/>
      <c r="K29" s="173"/>
      <c r="L29" s="169"/>
      <c r="M29" s="170"/>
      <c r="T29" s="1" t="e">
        <f t="shared" si="0"/>
        <v>#N/A</v>
      </c>
      <c r="U29" s="40">
        <f t="shared" si="1"/>
        <v>0</v>
      </c>
      <c r="V29" s="40">
        <f t="shared" si="1"/>
        <v>0</v>
      </c>
      <c r="W29" s="40">
        <f t="shared" si="1"/>
        <v>0</v>
      </c>
      <c r="X29" s="40">
        <f t="shared" si="1"/>
        <v>0</v>
      </c>
      <c r="Y29" s="42" t="str">
        <f t="shared" si="2"/>
        <v/>
      </c>
    </row>
    <row r="30" spans="2:25" ht="22.5" customHeight="1" x14ac:dyDescent="0.2">
      <c r="B30" s="9">
        <v>8</v>
      </c>
      <c r="C30" s="14"/>
      <c r="D30" s="19"/>
      <c r="E30" s="22"/>
      <c r="F30" s="26"/>
      <c r="G30" s="171"/>
      <c r="H30" s="172"/>
      <c r="I30" s="33"/>
      <c r="J30" s="169"/>
      <c r="K30" s="173"/>
      <c r="L30" s="169"/>
      <c r="M30" s="170"/>
      <c r="T30" s="1" t="e">
        <f t="shared" si="0"/>
        <v>#N/A</v>
      </c>
      <c r="U30" s="40">
        <f t="shared" si="1"/>
        <v>0</v>
      </c>
      <c r="V30" s="40">
        <f t="shared" si="1"/>
        <v>0</v>
      </c>
      <c r="W30" s="40">
        <f t="shared" si="1"/>
        <v>0</v>
      </c>
      <c r="X30" s="40">
        <f t="shared" si="1"/>
        <v>0</v>
      </c>
      <c r="Y30" s="42" t="str">
        <f t="shared" si="2"/>
        <v/>
      </c>
    </row>
    <row r="31" spans="2:25" ht="22.5" customHeight="1" x14ac:dyDescent="0.2">
      <c r="B31" s="9">
        <v>9</v>
      </c>
      <c r="C31" s="14"/>
      <c r="D31" s="18"/>
      <c r="E31" s="21"/>
      <c r="F31" s="26"/>
      <c r="G31" s="171"/>
      <c r="H31" s="172"/>
      <c r="I31" s="33"/>
      <c r="J31" s="169"/>
      <c r="K31" s="173"/>
      <c r="L31" s="169"/>
      <c r="M31" s="170"/>
      <c r="T31" s="1" t="e">
        <f t="shared" si="0"/>
        <v>#N/A</v>
      </c>
      <c r="U31" s="40">
        <f t="shared" si="1"/>
        <v>0</v>
      </c>
      <c r="V31" s="40">
        <f t="shared" si="1"/>
        <v>0</v>
      </c>
      <c r="W31" s="40">
        <f t="shared" si="1"/>
        <v>0</v>
      </c>
      <c r="X31" s="40">
        <f t="shared" si="1"/>
        <v>0</v>
      </c>
      <c r="Y31" s="42" t="str">
        <f t="shared" si="2"/>
        <v/>
      </c>
    </row>
    <row r="32" spans="2:25" ht="22.5" customHeight="1" x14ac:dyDescent="0.2">
      <c r="B32" s="9">
        <v>10</v>
      </c>
      <c r="C32" s="14"/>
      <c r="D32" s="19"/>
      <c r="E32" s="22"/>
      <c r="F32" s="26"/>
      <c r="G32" s="171"/>
      <c r="H32" s="172"/>
      <c r="I32" s="33"/>
      <c r="J32" s="169"/>
      <c r="K32" s="173"/>
      <c r="L32" s="169"/>
      <c r="M32" s="170"/>
      <c r="T32" s="1" t="e">
        <f t="shared" si="0"/>
        <v>#N/A</v>
      </c>
      <c r="U32" s="40">
        <f t="shared" si="1"/>
        <v>0</v>
      </c>
      <c r="V32" s="40">
        <f t="shared" si="1"/>
        <v>0</v>
      </c>
      <c r="W32" s="40">
        <f t="shared" si="1"/>
        <v>0</v>
      </c>
      <c r="X32" s="40">
        <f t="shared" si="1"/>
        <v>0</v>
      </c>
      <c r="Y32" s="42" t="str">
        <f t="shared" si="2"/>
        <v/>
      </c>
    </row>
    <row r="33" spans="2:25" ht="22.5" customHeight="1" x14ac:dyDescent="0.2">
      <c r="B33" s="9">
        <v>11</v>
      </c>
      <c r="C33" s="14"/>
      <c r="D33" s="18"/>
      <c r="E33" s="21"/>
      <c r="F33" s="26"/>
      <c r="G33" s="171"/>
      <c r="H33" s="172"/>
      <c r="I33" s="33"/>
      <c r="J33" s="169"/>
      <c r="K33" s="173"/>
      <c r="L33" s="169"/>
      <c r="M33" s="170"/>
      <c r="T33" s="1" t="e">
        <f t="shared" si="0"/>
        <v>#N/A</v>
      </c>
      <c r="U33" s="40">
        <f t="shared" si="1"/>
        <v>0</v>
      </c>
      <c r="V33" s="40">
        <f t="shared" si="1"/>
        <v>0</v>
      </c>
      <c r="W33" s="40">
        <f t="shared" si="1"/>
        <v>0</v>
      </c>
      <c r="X33" s="40">
        <f t="shared" si="1"/>
        <v>0</v>
      </c>
      <c r="Y33" s="42" t="str">
        <f t="shared" si="2"/>
        <v/>
      </c>
    </row>
    <row r="34" spans="2:25" ht="22.5" customHeight="1" x14ac:dyDescent="0.2">
      <c r="B34" s="9">
        <v>12</v>
      </c>
      <c r="C34" s="14"/>
      <c r="D34" s="19"/>
      <c r="E34" s="22"/>
      <c r="F34" s="26"/>
      <c r="G34" s="171"/>
      <c r="H34" s="172"/>
      <c r="I34" s="33"/>
      <c r="J34" s="169"/>
      <c r="K34" s="173"/>
      <c r="L34" s="169"/>
      <c r="M34" s="170"/>
      <c r="T34" s="1" t="e">
        <f t="shared" si="0"/>
        <v>#N/A</v>
      </c>
      <c r="U34" s="40">
        <f t="shared" si="1"/>
        <v>0</v>
      </c>
      <c r="V34" s="40">
        <f t="shared" si="1"/>
        <v>0</v>
      </c>
      <c r="W34" s="40">
        <f t="shared" si="1"/>
        <v>0</v>
      </c>
      <c r="X34" s="40">
        <f t="shared" si="1"/>
        <v>0</v>
      </c>
      <c r="Y34" s="42" t="str">
        <f t="shared" si="2"/>
        <v/>
      </c>
    </row>
    <row r="35" spans="2:25" ht="22.5" customHeight="1" x14ac:dyDescent="0.2">
      <c r="B35" s="9">
        <v>13</v>
      </c>
      <c r="C35" s="13"/>
      <c r="D35" s="18"/>
      <c r="E35" s="21"/>
      <c r="F35" s="26"/>
      <c r="G35" s="171"/>
      <c r="H35" s="172"/>
      <c r="I35" s="33"/>
      <c r="J35" s="169"/>
      <c r="K35" s="173"/>
      <c r="L35" s="169"/>
      <c r="M35" s="170"/>
      <c r="T35" s="1" t="e">
        <f t="shared" si="0"/>
        <v>#N/A</v>
      </c>
      <c r="U35" s="40">
        <f t="shared" si="1"/>
        <v>0</v>
      </c>
      <c r="V35" s="40">
        <f t="shared" si="1"/>
        <v>0</v>
      </c>
      <c r="W35" s="40">
        <f t="shared" si="1"/>
        <v>0</v>
      </c>
      <c r="X35" s="40">
        <f t="shared" si="1"/>
        <v>0</v>
      </c>
      <c r="Y35" s="42" t="str">
        <f t="shared" si="2"/>
        <v/>
      </c>
    </row>
    <row r="36" spans="2:25" ht="22.5" customHeight="1" x14ac:dyDescent="0.2">
      <c r="B36" s="9">
        <v>14</v>
      </c>
      <c r="C36" s="14"/>
      <c r="D36" s="19"/>
      <c r="E36" s="22"/>
      <c r="F36" s="26"/>
      <c r="G36" s="171"/>
      <c r="H36" s="172"/>
      <c r="I36" s="33"/>
      <c r="J36" s="169"/>
      <c r="K36" s="173"/>
      <c r="L36" s="169"/>
      <c r="M36" s="170"/>
      <c r="T36" s="1" t="e">
        <f t="shared" si="0"/>
        <v>#N/A</v>
      </c>
      <c r="U36" s="40">
        <f t="shared" si="1"/>
        <v>0</v>
      </c>
      <c r="V36" s="40">
        <f t="shared" si="1"/>
        <v>0</v>
      </c>
      <c r="W36" s="40">
        <f t="shared" si="1"/>
        <v>0</v>
      </c>
      <c r="X36" s="40">
        <f t="shared" si="1"/>
        <v>0</v>
      </c>
      <c r="Y36" s="42" t="str">
        <f t="shared" si="2"/>
        <v/>
      </c>
    </row>
    <row r="37" spans="2:25" ht="22.5" customHeight="1" x14ac:dyDescent="0.2">
      <c r="B37" s="9">
        <v>15</v>
      </c>
      <c r="C37" s="14"/>
      <c r="D37" s="18"/>
      <c r="E37" s="21"/>
      <c r="F37" s="26"/>
      <c r="G37" s="171"/>
      <c r="H37" s="172"/>
      <c r="I37" s="33"/>
      <c r="J37" s="169"/>
      <c r="K37" s="173"/>
      <c r="L37" s="169"/>
      <c r="M37" s="170"/>
      <c r="T37" s="1" t="e">
        <f t="shared" si="0"/>
        <v>#N/A</v>
      </c>
      <c r="U37" s="40">
        <f t="shared" si="1"/>
        <v>0</v>
      </c>
      <c r="V37" s="40">
        <f t="shared" si="1"/>
        <v>0</v>
      </c>
      <c r="W37" s="40">
        <f t="shared" si="1"/>
        <v>0</v>
      </c>
      <c r="X37" s="40">
        <f t="shared" si="1"/>
        <v>0</v>
      </c>
      <c r="Y37" s="42" t="str">
        <f t="shared" si="2"/>
        <v/>
      </c>
    </row>
    <row r="38" spans="2:25" ht="22.5" customHeight="1" x14ac:dyDescent="0.2">
      <c r="B38" s="9">
        <v>16</v>
      </c>
      <c r="C38" s="14"/>
      <c r="D38" s="19"/>
      <c r="E38" s="22"/>
      <c r="F38" s="26"/>
      <c r="G38" s="171"/>
      <c r="H38" s="172"/>
      <c r="I38" s="33"/>
      <c r="J38" s="169"/>
      <c r="K38" s="173"/>
      <c r="L38" s="169"/>
      <c r="M38" s="170"/>
      <c r="T38" s="1" t="e">
        <f t="shared" si="0"/>
        <v>#N/A</v>
      </c>
      <c r="U38" s="40">
        <f t="shared" si="1"/>
        <v>0</v>
      </c>
      <c r="V38" s="40">
        <f t="shared" si="1"/>
        <v>0</v>
      </c>
      <c r="W38" s="40">
        <f t="shared" si="1"/>
        <v>0</v>
      </c>
      <c r="X38" s="40">
        <f t="shared" si="1"/>
        <v>0</v>
      </c>
      <c r="Y38" s="42" t="str">
        <f t="shared" si="2"/>
        <v/>
      </c>
    </row>
    <row r="39" spans="2:25" ht="22.5" customHeight="1" x14ac:dyDescent="0.2">
      <c r="B39" s="9">
        <v>17</v>
      </c>
      <c r="C39" s="14"/>
      <c r="D39" s="18"/>
      <c r="E39" s="21"/>
      <c r="F39" s="26"/>
      <c r="G39" s="171"/>
      <c r="H39" s="172"/>
      <c r="I39" s="33"/>
      <c r="J39" s="169"/>
      <c r="K39" s="173"/>
      <c r="L39" s="169"/>
      <c r="M39" s="170"/>
      <c r="T39" s="1" t="e">
        <f t="shared" si="0"/>
        <v>#N/A</v>
      </c>
      <c r="U39" s="40">
        <f t="shared" si="1"/>
        <v>0</v>
      </c>
      <c r="V39" s="40">
        <f t="shared" si="1"/>
        <v>0</v>
      </c>
      <c r="W39" s="40">
        <f t="shared" si="1"/>
        <v>0</v>
      </c>
      <c r="X39" s="40">
        <f t="shared" si="1"/>
        <v>0</v>
      </c>
      <c r="Y39" s="42" t="str">
        <f t="shared" si="2"/>
        <v/>
      </c>
    </row>
    <row r="40" spans="2:25" ht="22.5" customHeight="1" x14ac:dyDescent="0.2">
      <c r="B40" s="9">
        <v>18</v>
      </c>
      <c r="C40" s="14"/>
      <c r="D40" s="19"/>
      <c r="E40" s="22"/>
      <c r="F40" s="26"/>
      <c r="G40" s="171"/>
      <c r="H40" s="172"/>
      <c r="I40" s="33"/>
      <c r="J40" s="169"/>
      <c r="K40" s="173"/>
      <c r="L40" s="169"/>
      <c r="M40" s="170"/>
      <c r="T40" s="1" t="e">
        <f t="shared" si="0"/>
        <v>#N/A</v>
      </c>
      <c r="U40" s="40">
        <f t="shared" si="1"/>
        <v>0</v>
      </c>
      <c r="V40" s="40">
        <f t="shared" si="1"/>
        <v>0</v>
      </c>
      <c r="W40" s="40">
        <f t="shared" si="1"/>
        <v>0</v>
      </c>
      <c r="X40" s="40">
        <f t="shared" si="1"/>
        <v>0</v>
      </c>
      <c r="Y40" s="42" t="str">
        <f t="shared" si="2"/>
        <v/>
      </c>
    </row>
    <row r="41" spans="2:25" ht="22.5" customHeight="1" x14ac:dyDescent="0.2">
      <c r="B41" s="9">
        <v>19</v>
      </c>
      <c r="C41" s="13"/>
      <c r="D41" s="18"/>
      <c r="E41" s="21"/>
      <c r="F41" s="26"/>
      <c r="G41" s="171"/>
      <c r="H41" s="172"/>
      <c r="I41" s="33"/>
      <c r="J41" s="169"/>
      <c r="K41" s="173"/>
      <c r="L41" s="169"/>
      <c r="M41" s="170"/>
      <c r="T41" s="1" t="e">
        <f t="shared" si="0"/>
        <v>#N/A</v>
      </c>
      <c r="U41" s="40">
        <f t="shared" si="1"/>
        <v>0</v>
      </c>
      <c r="V41" s="40">
        <f t="shared" si="1"/>
        <v>0</v>
      </c>
      <c r="W41" s="40">
        <f t="shared" si="1"/>
        <v>0</v>
      </c>
      <c r="X41" s="40">
        <f t="shared" si="1"/>
        <v>0</v>
      </c>
      <c r="Y41" s="42" t="str">
        <f t="shared" si="2"/>
        <v/>
      </c>
    </row>
    <row r="42" spans="2:25" ht="22.5" customHeight="1" x14ac:dyDescent="0.2">
      <c r="B42" s="9">
        <v>20</v>
      </c>
      <c r="C42" s="14"/>
      <c r="D42" s="19"/>
      <c r="E42" s="22"/>
      <c r="F42" s="26"/>
      <c r="G42" s="171"/>
      <c r="H42" s="172"/>
      <c r="I42" s="33"/>
      <c r="J42" s="169"/>
      <c r="K42" s="173"/>
      <c r="L42" s="169"/>
      <c r="M42" s="170"/>
      <c r="T42" s="1" t="e">
        <f t="shared" si="0"/>
        <v>#N/A</v>
      </c>
      <c r="U42" s="40">
        <f t="shared" si="1"/>
        <v>0</v>
      </c>
      <c r="V42" s="40">
        <f t="shared" si="1"/>
        <v>0</v>
      </c>
      <c r="W42" s="40">
        <f t="shared" si="1"/>
        <v>0</v>
      </c>
      <c r="X42" s="40">
        <f t="shared" si="1"/>
        <v>0</v>
      </c>
      <c r="Y42" s="42" t="str">
        <f t="shared" si="2"/>
        <v/>
      </c>
    </row>
    <row r="43" spans="2:25" ht="22.5" customHeight="1" x14ac:dyDescent="0.2">
      <c r="B43" s="9">
        <v>21</v>
      </c>
      <c r="C43" s="14"/>
      <c r="D43" s="18"/>
      <c r="E43" s="21"/>
      <c r="F43" s="26"/>
      <c r="G43" s="171"/>
      <c r="H43" s="172"/>
      <c r="I43" s="33"/>
      <c r="J43" s="169"/>
      <c r="K43" s="173"/>
      <c r="L43" s="169"/>
      <c r="M43" s="170"/>
      <c r="T43" s="1" t="e">
        <f t="shared" si="0"/>
        <v>#N/A</v>
      </c>
      <c r="U43" s="40">
        <f t="shared" si="1"/>
        <v>0</v>
      </c>
      <c r="V43" s="40">
        <f t="shared" si="1"/>
        <v>0</v>
      </c>
      <c r="W43" s="40">
        <f t="shared" si="1"/>
        <v>0</v>
      </c>
      <c r="X43" s="40">
        <f t="shared" si="1"/>
        <v>0</v>
      </c>
      <c r="Y43" s="42" t="str">
        <f t="shared" si="2"/>
        <v/>
      </c>
    </row>
    <row r="44" spans="2:25" ht="22.5" customHeight="1" x14ac:dyDescent="0.2">
      <c r="B44" s="9">
        <v>22</v>
      </c>
      <c r="C44" s="14"/>
      <c r="D44" s="19"/>
      <c r="E44" s="22"/>
      <c r="F44" s="26"/>
      <c r="G44" s="171"/>
      <c r="H44" s="172"/>
      <c r="I44" s="33"/>
      <c r="J44" s="169"/>
      <c r="K44" s="173"/>
      <c r="L44" s="169"/>
      <c r="M44" s="170"/>
      <c r="T44" s="1" t="e">
        <f t="shared" si="0"/>
        <v>#N/A</v>
      </c>
      <c r="U44" s="40">
        <f t="shared" si="1"/>
        <v>0</v>
      </c>
      <c r="V44" s="40">
        <f t="shared" si="1"/>
        <v>0</v>
      </c>
      <c r="W44" s="40">
        <f t="shared" si="1"/>
        <v>0</v>
      </c>
      <c r="X44" s="40">
        <f t="shared" si="1"/>
        <v>0</v>
      </c>
      <c r="Y44" s="42" t="str">
        <f t="shared" si="2"/>
        <v/>
      </c>
    </row>
    <row r="45" spans="2:25" ht="22.5" customHeight="1" x14ac:dyDescent="0.2">
      <c r="B45" s="9">
        <v>23</v>
      </c>
      <c r="C45" s="14"/>
      <c r="D45" s="18"/>
      <c r="E45" s="21"/>
      <c r="F45" s="26"/>
      <c r="G45" s="171"/>
      <c r="H45" s="172"/>
      <c r="I45" s="33"/>
      <c r="J45" s="169"/>
      <c r="K45" s="173"/>
      <c r="L45" s="169"/>
      <c r="M45" s="170"/>
      <c r="T45" s="1" t="e">
        <f t="shared" si="0"/>
        <v>#N/A</v>
      </c>
      <c r="U45" s="40">
        <f t="shared" si="1"/>
        <v>0</v>
      </c>
      <c r="V45" s="40">
        <f t="shared" si="1"/>
        <v>0</v>
      </c>
      <c r="W45" s="40">
        <f t="shared" si="1"/>
        <v>0</v>
      </c>
      <c r="X45" s="40">
        <f t="shared" si="1"/>
        <v>0</v>
      </c>
      <c r="Y45" s="42" t="str">
        <f t="shared" si="2"/>
        <v/>
      </c>
    </row>
    <row r="46" spans="2:25" ht="22.5" customHeight="1" x14ac:dyDescent="0.2">
      <c r="B46" s="9">
        <v>24</v>
      </c>
      <c r="C46" s="14"/>
      <c r="D46" s="19"/>
      <c r="E46" s="22"/>
      <c r="F46" s="26"/>
      <c r="G46" s="171"/>
      <c r="H46" s="172"/>
      <c r="I46" s="33"/>
      <c r="J46" s="169"/>
      <c r="K46" s="173"/>
      <c r="L46" s="169"/>
      <c r="M46" s="170"/>
      <c r="T46" s="1" t="e">
        <f t="shared" si="0"/>
        <v>#N/A</v>
      </c>
      <c r="U46" s="40">
        <f t="shared" si="1"/>
        <v>0</v>
      </c>
      <c r="V46" s="40">
        <f t="shared" si="1"/>
        <v>0</v>
      </c>
      <c r="W46" s="40">
        <f t="shared" si="1"/>
        <v>0</v>
      </c>
      <c r="X46" s="40">
        <f t="shared" si="1"/>
        <v>0</v>
      </c>
      <c r="Y46" s="42" t="str">
        <f t="shared" si="2"/>
        <v/>
      </c>
    </row>
    <row r="47" spans="2:25" ht="22.5" customHeight="1" x14ac:dyDescent="0.2">
      <c r="B47" s="9">
        <v>25</v>
      </c>
      <c r="C47" s="13"/>
      <c r="D47" s="18"/>
      <c r="E47" s="21"/>
      <c r="F47" s="26"/>
      <c r="G47" s="171"/>
      <c r="H47" s="172"/>
      <c r="I47" s="33"/>
      <c r="J47" s="169"/>
      <c r="K47" s="173"/>
      <c r="L47" s="169"/>
      <c r="M47" s="170"/>
      <c r="T47" s="1" t="e">
        <f t="shared" si="0"/>
        <v>#N/A</v>
      </c>
      <c r="U47" s="40">
        <f t="shared" si="1"/>
        <v>0</v>
      </c>
      <c r="V47" s="40">
        <f t="shared" si="1"/>
        <v>0</v>
      </c>
      <c r="W47" s="40">
        <f t="shared" si="1"/>
        <v>0</v>
      </c>
      <c r="X47" s="40">
        <f t="shared" si="1"/>
        <v>0</v>
      </c>
      <c r="Y47" s="42" t="str">
        <f t="shared" si="2"/>
        <v/>
      </c>
    </row>
    <row r="48" spans="2:25" ht="22.5" customHeight="1" x14ac:dyDescent="0.2">
      <c r="B48" s="9">
        <v>26</v>
      </c>
      <c r="C48" s="14"/>
      <c r="D48" s="19"/>
      <c r="E48" s="22"/>
      <c r="F48" s="26"/>
      <c r="G48" s="171"/>
      <c r="H48" s="172"/>
      <c r="I48" s="33"/>
      <c r="J48" s="169"/>
      <c r="K48" s="173"/>
      <c r="L48" s="169"/>
      <c r="M48" s="170"/>
      <c r="T48" s="1" t="e">
        <f t="shared" si="0"/>
        <v>#N/A</v>
      </c>
      <c r="U48" s="40">
        <f t="shared" si="1"/>
        <v>0</v>
      </c>
      <c r="V48" s="40">
        <f t="shared" si="1"/>
        <v>0</v>
      </c>
      <c r="W48" s="40">
        <f t="shared" si="1"/>
        <v>0</v>
      </c>
      <c r="X48" s="40">
        <f t="shared" si="1"/>
        <v>0</v>
      </c>
      <c r="Y48" s="42" t="str">
        <f t="shared" si="2"/>
        <v/>
      </c>
    </row>
    <row r="49" spans="2:25" ht="22.5" customHeight="1" x14ac:dyDescent="0.2">
      <c r="B49" s="9">
        <v>27</v>
      </c>
      <c r="C49" s="14"/>
      <c r="D49" s="18"/>
      <c r="E49" s="21"/>
      <c r="F49" s="26"/>
      <c r="G49" s="171"/>
      <c r="H49" s="172"/>
      <c r="I49" s="33"/>
      <c r="J49" s="169"/>
      <c r="K49" s="173"/>
      <c r="L49" s="169"/>
      <c r="M49" s="170"/>
      <c r="T49" s="1" t="e">
        <f t="shared" si="0"/>
        <v>#N/A</v>
      </c>
      <c r="U49" s="40">
        <f t="shared" si="1"/>
        <v>0</v>
      </c>
      <c r="V49" s="40">
        <f t="shared" si="1"/>
        <v>0</v>
      </c>
      <c r="W49" s="40">
        <f t="shared" si="1"/>
        <v>0</v>
      </c>
      <c r="X49" s="40">
        <f t="shared" si="1"/>
        <v>0</v>
      </c>
      <c r="Y49" s="42" t="str">
        <f t="shared" si="2"/>
        <v/>
      </c>
    </row>
    <row r="50" spans="2:25" ht="22.5" customHeight="1" x14ac:dyDescent="0.2">
      <c r="B50" s="9">
        <v>28</v>
      </c>
      <c r="C50" s="14"/>
      <c r="D50" s="19"/>
      <c r="E50" s="22"/>
      <c r="F50" s="26"/>
      <c r="G50" s="171"/>
      <c r="H50" s="172"/>
      <c r="I50" s="33"/>
      <c r="J50" s="169"/>
      <c r="K50" s="173"/>
      <c r="L50" s="169"/>
      <c r="M50" s="170"/>
      <c r="T50" s="1" t="e">
        <f t="shared" si="0"/>
        <v>#N/A</v>
      </c>
      <c r="U50" s="40">
        <f t="shared" si="1"/>
        <v>0</v>
      </c>
      <c r="V50" s="40">
        <f t="shared" si="1"/>
        <v>0</v>
      </c>
      <c r="W50" s="40">
        <f t="shared" si="1"/>
        <v>0</v>
      </c>
      <c r="X50" s="40">
        <f t="shared" si="1"/>
        <v>0</v>
      </c>
      <c r="Y50" s="42" t="str">
        <f t="shared" si="2"/>
        <v/>
      </c>
    </row>
    <row r="51" spans="2:25" ht="22.5" customHeight="1" x14ac:dyDescent="0.2">
      <c r="B51" s="9">
        <v>29</v>
      </c>
      <c r="C51" s="14"/>
      <c r="D51" s="18"/>
      <c r="E51" s="21"/>
      <c r="F51" s="26"/>
      <c r="G51" s="171"/>
      <c r="H51" s="172"/>
      <c r="I51" s="33"/>
      <c r="J51" s="169"/>
      <c r="K51" s="173"/>
      <c r="L51" s="169"/>
      <c r="M51" s="170"/>
      <c r="T51" s="1" t="e">
        <f t="shared" si="0"/>
        <v>#N/A</v>
      </c>
      <c r="U51" s="40">
        <f t="shared" si="1"/>
        <v>0</v>
      </c>
      <c r="V51" s="40">
        <f t="shared" si="1"/>
        <v>0</v>
      </c>
      <c r="W51" s="40">
        <f t="shared" si="1"/>
        <v>0</v>
      </c>
      <c r="X51" s="40">
        <f t="shared" si="1"/>
        <v>0</v>
      </c>
      <c r="Y51" s="42" t="str">
        <f t="shared" si="2"/>
        <v/>
      </c>
    </row>
    <row r="52" spans="2:25" ht="22.5" customHeight="1" x14ac:dyDescent="0.2">
      <c r="B52" s="9">
        <v>30</v>
      </c>
      <c r="C52" s="14"/>
      <c r="D52" s="19"/>
      <c r="E52" s="22"/>
      <c r="F52" s="26"/>
      <c r="G52" s="171"/>
      <c r="H52" s="172"/>
      <c r="I52" s="33"/>
      <c r="J52" s="169"/>
      <c r="K52" s="173"/>
      <c r="L52" s="169"/>
      <c r="M52" s="170"/>
      <c r="T52" s="1" t="e">
        <f t="shared" si="0"/>
        <v>#N/A</v>
      </c>
      <c r="U52" s="40">
        <f t="shared" si="1"/>
        <v>0</v>
      </c>
      <c r="V52" s="40">
        <f t="shared" si="1"/>
        <v>0</v>
      </c>
      <c r="W52" s="40">
        <f t="shared" si="1"/>
        <v>0</v>
      </c>
      <c r="X52" s="40">
        <f t="shared" si="1"/>
        <v>0</v>
      </c>
      <c r="Y52" s="42" t="str">
        <f t="shared" si="2"/>
        <v/>
      </c>
    </row>
    <row r="53" spans="2:25" ht="22.5" customHeight="1" x14ac:dyDescent="0.2">
      <c r="B53" s="9">
        <v>31</v>
      </c>
      <c r="C53" s="13"/>
      <c r="D53" s="18"/>
      <c r="E53" s="21"/>
      <c r="F53" s="26"/>
      <c r="G53" s="171"/>
      <c r="H53" s="172"/>
      <c r="I53" s="33"/>
      <c r="J53" s="169"/>
      <c r="K53" s="173"/>
      <c r="L53" s="169"/>
      <c r="M53" s="170"/>
      <c r="T53" s="1" t="e">
        <f t="shared" si="0"/>
        <v>#N/A</v>
      </c>
      <c r="U53" s="40">
        <f t="shared" si="1"/>
        <v>0</v>
      </c>
      <c r="V53" s="40">
        <f t="shared" si="1"/>
        <v>0</v>
      </c>
      <c r="W53" s="40">
        <f t="shared" si="1"/>
        <v>0</v>
      </c>
      <c r="X53" s="40">
        <f t="shared" si="1"/>
        <v>0</v>
      </c>
      <c r="Y53" s="42" t="str">
        <f t="shared" si="2"/>
        <v/>
      </c>
    </row>
    <row r="54" spans="2:25" ht="22.5" customHeight="1" x14ac:dyDescent="0.2">
      <c r="B54" s="9">
        <v>32</v>
      </c>
      <c r="C54" s="14"/>
      <c r="D54" s="19"/>
      <c r="E54" s="22"/>
      <c r="F54" s="26"/>
      <c r="G54" s="171"/>
      <c r="H54" s="172"/>
      <c r="I54" s="33"/>
      <c r="J54" s="169"/>
      <c r="K54" s="173"/>
      <c r="L54" s="169"/>
      <c r="M54" s="170"/>
      <c r="T54" s="1" t="e">
        <f t="shared" si="0"/>
        <v>#N/A</v>
      </c>
      <c r="U54" s="40">
        <f t="shared" si="1"/>
        <v>0</v>
      </c>
      <c r="V54" s="40">
        <f t="shared" si="1"/>
        <v>0</v>
      </c>
      <c r="W54" s="40">
        <f t="shared" si="1"/>
        <v>0</v>
      </c>
      <c r="X54" s="40">
        <f t="shared" si="1"/>
        <v>0</v>
      </c>
      <c r="Y54" s="42" t="str">
        <f t="shared" si="2"/>
        <v/>
      </c>
    </row>
    <row r="55" spans="2:25" ht="22.5" customHeight="1" x14ac:dyDescent="0.2">
      <c r="B55" s="9">
        <v>33</v>
      </c>
      <c r="C55" s="14"/>
      <c r="D55" s="18"/>
      <c r="E55" s="21"/>
      <c r="F55" s="26"/>
      <c r="G55" s="171"/>
      <c r="H55" s="172"/>
      <c r="I55" s="33"/>
      <c r="J55" s="169"/>
      <c r="K55" s="173"/>
      <c r="L55" s="169"/>
      <c r="M55" s="170"/>
      <c r="T55" s="1" t="e">
        <f t="shared" si="0"/>
        <v>#N/A</v>
      </c>
      <c r="U55" s="40">
        <f t="shared" si="1"/>
        <v>0</v>
      </c>
      <c r="V55" s="40">
        <f t="shared" si="1"/>
        <v>0</v>
      </c>
      <c r="W55" s="40">
        <f t="shared" si="1"/>
        <v>0</v>
      </c>
      <c r="X55" s="40">
        <f t="shared" si="1"/>
        <v>0</v>
      </c>
      <c r="Y55" s="42" t="str">
        <f t="shared" si="2"/>
        <v/>
      </c>
    </row>
    <row r="56" spans="2:25" ht="22.5" customHeight="1" x14ac:dyDescent="0.2">
      <c r="B56" s="9">
        <v>34</v>
      </c>
      <c r="C56" s="14"/>
      <c r="D56" s="19"/>
      <c r="E56" s="22"/>
      <c r="F56" s="26"/>
      <c r="G56" s="171"/>
      <c r="H56" s="172"/>
      <c r="I56" s="33"/>
      <c r="J56" s="169"/>
      <c r="K56" s="173"/>
      <c r="L56" s="169"/>
      <c r="M56" s="170"/>
      <c r="T56" s="1" t="e">
        <f t="shared" si="0"/>
        <v>#N/A</v>
      </c>
      <c r="U56" s="40">
        <f t="shared" si="1"/>
        <v>0</v>
      </c>
      <c r="V56" s="40">
        <f t="shared" si="1"/>
        <v>0</v>
      </c>
      <c r="W56" s="40">
        <f t="shared" si="1"/>
        <v>0</v>
      </c>
      <c r="X56" s="40">
        <f t="shared" si="1"/>
        <v>0</v>
      </c>
      <c r="Y56" s="42" t="str">
        <f t="shared" si="2"/>
        <v/>
      </c>
    </row>
    <row r="57" spans="2:25" ht="22.5" customHeight="1" x14ac:dyDescent="0.2">
      <c r="B57" s="9">
        <v>35</v>
      </c>
      <c r="C57" s="14"/>
      <c r="D57" s="18"/>
      <c r="E57" s="21"/>
      <c r="F57" s="26"/>
      <c r="G57" s="171"/>
      <c r="H57" s="172"/>
      <c r="I57" s="33"/>
      <c r="J57" s="169"/>
      <c r="K57" s="173"/>
      <c r="L57" s="169"/>
      <c r="M57" s="170"/>
      <c r="T57" s="1" t="e">
        <f t="shared" si="0"/>
        <v>#N/A</v>
      </c>
      <c r="U57" s="40">
        <f t="shared" si="1"/>
        <v>0</v>
      </c>
      <c r="V57" s="40">
        <f t="shared" si="1"/>
        <v>0</v>
      </c>
      <c r="W57" s="40">
        <f t="shared" si="1"/>
        <v>0</v>
      </c>
      <c r="X57" s="40">
        <f t="shared" si="1"/>
        <v>0</v>
      </c>
      <c r="Y57" s="42" t="str">
        <f t="shared" si="2"/>
        <v/>
      </c>
    </row>
    <row r="58" spans="2:25" ht="22.5" customHeight="1" x14ac:dyDescent="0.2">
      <c r="B58" s="9">
        <v>36</v>
      </c>
      <c r="C58" s="14"/>
      <c r="D58" s="19"/>
      <c r="E58" s="22"/>
      <c r="F58" s="26"/>
      <c r="G58" s="171"/>
      <c r="H58" s="172"/>
      <c r="I58" s="33"/>
      <c r="J58" s="169"/>
      <c r="K58" s="173"/>
      <c r="L58" s="169"/>
      <c r="M58" s="170"/>
      <c r="T58" s="1" t="e">
        <f t="shared" si="0"/>
        <v>#N/A</v>
      </c>
      <c r="U58" s="40">
        <f t="shared" si="1"/>
        <v>0</v>
      </c>
      <c r="V58" s="40">
        <f t="shared" si="1"/>
        <v>0</v>
      </c>
      <c r="W58" s="40">
        <f t="shared" si="1"/>
        <v>0</v>
      </c>
      <c r="X58" s="40">
        <f t="shared" si="1"/>
        <v>0</v>
      </c>
      <c r="Y58" s="42" t="str">
        <f t="shared" si="2"/>
        <v/>
      </c>
    </row>
    <row r="59" spans="2:25" ht="22.5" customHeight="1" x14ac:dyDescent="0.2">
      <c r="B59" s="9">
        <v>37</v>
      </c>
      <c r="C59" s="13"/>
      <c r="D59" s="18"/>
      <c r="E59" s="21"/>
      <c r="F59" s="26"/>
      <c r="G59" s="171"/>
      <c r="H59" s="172"/>
      <c r="I59" s="33"/>
      <c r="J59" s="169"/>
      <c r="K59" s="173"/>
      <c r="L59" s="169"/>
      <c r="M59" s="170"/>
      <c r="T59" s="1" t="e">
        <f t="shared" si="0"/>
        <v>#N/A</v>
      </c>
      <c r="U59" s="40">
        <f t="shared" si="1"/>
        <v>0</v>
      </c>
      <c r="V59" s="40">
        <f t="shared" si="1"/>
        <v>0</v>
      </c>
      <c r="W59" s="40">
        <f t="shared" si="1"/>
        <v>0</v>
      </c>
      <c r="X59" s="40">
        <f t="shared" si="1"/>
        <v>0</v>
      </c>
      <c r="Y59" s="42" t="str">
        <f t="shared" si="2"/>
        <v/>
      </c>
    </row>
    <row r="60" spans="2:25" ht="22.5" customHeight="1" x14ac:dyDescent="0.2">
      <c r="B60" s="9">
        <v>38</v>
      </c>
      <c r="C60" s="14"/>
      <c r="D60" s="19"/>
      <c r="E60" s="22"/>
      <c r="F60" s="26"/>
      <c r="G60" s="171"/>
      <c r="H60" s="172"/>
      <c r="I60" s="33"/>
      <c r="J60" s="169"/>
      <c r="K60" s="173"/>
      <c r="L60" s="169"/>
      <c r="M60" s="170"/>
      <c r="T60" s="1" t="e">
        <f t="shared" si="0"/>
        <v>#N/A</v>
      </c>
      <c r="U60" s="40">
        <f t="shared" si="1"/>
        <v>0</v>
      </c>
      <c r="V60" s="40">
        <f t="shared" si="1"/>
        <v>0</v>
      </c>
      <c r="W60" s="40">
        <f t="shared" si="1"/>
        <v>0</v>
      </c>
      <c r="X60" s="40">
        <f t="shared" si="1"/>
        <v>0</v>
      </c>
      <c r="Y60" s="42" t="str">
        <f t="shared" si="2"/>
        <v/>
      </c>
    </row>
    <row r="61" spans="2:25" ht="22.5" customHeight="1" x14ac:dyDescent="0.2">
      <c r="B61" s="9">
        <v>39</v>
      </c>
      <c r="C61" s="14"/>
      <c r="D61" s="18"/>
      <c r="E61" s="21"/>
      <c r="F61" s="26"/>
      <c r="G61" s="171"/>
      <c r="H61" s="172"/>
      <c r="I61" s="33"/>
      <c r="J61" s="169"/>
      <c r="K61" s="173"/>
      <c r="L61" s="169"/>
      <c r="M61" s="170"/>
      <c r="T61" s="1" t="e">
        <f t="shared" si="0"/>
        <v>#N/A</v>
      </c>
      <c r="U61" s="40">
        <f t="shared" si="1"/>
        <v>0</v>
      </c>
      <c r="V61" s="40">
        <f t="shared" si="1"/>
        <v>0</v>
      </c>
      <c r="W61" s="40">
        <f t="shared" si="1"/>
        <v>0</v>
      </c>
      <c r="X61" s="40">
        <f t="shared" si="1"/>
        <v>0</v>
      </c>
      <c r="Y61" s="42" t="str">
        <f t="shared" si="2"/>
        <v/>
      </c>
    </row>
    <row r="62" spans="2:25" ht="22.5" customHeight="1" x14ac:dyDescent="0.2">
      <c r="B62" s="9">
        <v>40</v>
      </c>
      <c r="C62" s="14"/>
      <c r="D62" s="19"/>
      <c r="E62" s="22"/>
      <c r="F62" s="26"/>
      <c r="G62" s="171"/>
      <c r="H62" s="172"/>
      <c r="I62" s="33"/>
      <c r="J62" s="169"/>
      <c r="K62" s="173"/>
      <c r="L62" s="169"/>
      <c r="M62" s="170"/>
      <c r="T62" s="1" t="e">
        <f t="shared" si="0"/>
        <v>#N/A</v>
      </c>
      <c r="U62" s="40">
        <f t="shared" si="1"/>
        <v>0</v>
      </c>
      <c r="V62" s="40">
        <f t="shared" si="1"/>
        <v>0</v>
      </c>
      <c r="W62" s="40">
        <f t="shared" si="1"/>
        <v>0</v>
      </c>
      <c r="X62" s="40">
        <f t="shared" si="1"/>
        <v>0</v>
      </c>
      <c r="Y62" s="42" t="str">
        <f t="shared" si="2"/>
        <v/>
      </c>
    </row>
    <row r="63" spans="2:25" ht="22.5" customHeight="1" x14ac:dyDescent="0.2">
      <c r="B63" s="9">
        <v>41</v>
      </c>
      <c r="C63" s="14"/>
      <c r="D63" s="18"/>
      <c r="E63" s="21"/>
      <c r="F63" s="26"/>
      <c r="G63" s="171"/>
      <c r="H63" s="172"/>
      <c r="I63" s="33"/>
      <c r="J63" s="169"/>
      <c r="K63" s="173"/>
      <c r="L63" s="169"/>
      <c r="M63" s="170"/>
      <c r="T63" s="1" t="e">
        <f t="shared" si="0"/>
        <v>#N/A</v>
      </c>
      <c r="U63" s="40">
        <f t="shared" si="1"/>
        <v>0</v>
      </c>
      <c r="V63" s="40">
        <f t="shared" si="1"/>
        <v>0</v>
      </c>
      <c r="W63" s="40">
        <f t="shared" si="1"/>
        <v>0</v>
      </c>
      <c r="X63" s="40">
        <f t="shared" si="1"/>
        <v>0</v>
      </c>
      <c r="Y63" s="42" t="str">
        <f t="shared" si="2"/>
        <v/>
      </c>
    </row>
    <row r="64" spans="2:25" ht="22.5" customHeight="1" x14ac:dyDescent="0.2">
      <c r="B64" s="9">
        <v>42</v>
      </c>
      <c r="C64" s="14"/>
      <c r="D64" s="19"/>
      <c r="E64" s="22"/>
      <c r="F64" s="26"/>
      <c r="G64" s="171"/>
      <c r="H64" s="172"/>
      <c r="I64" s="33"/>
      <c r="J64" s="169"/>
      <c r="K64" s="173"/>
      <c r="L64" s="169"/>
      <c r="M64" s="170"/>
      <c r="T64" s="1" t="e">
        <f t="shared" si="0"/>
        <v>#N/A</v>
      </c>
      <c r="U64" s="40">
        <f t="shared" si="1"/>
        <v>0</v>
      </c>
      <c r="V64" s="40">
        <f t="shared" si="1"/>
        <v>0</v>
      </c>
      <c r="W64" s="40">
        <f t="shared" si="1"/>
        <v>0</v>
      </c>
      <c r="X64" s="40">
        <f t="shared" si="1"/>
        <v>0</v>
      </c>
      <c r="Y64" s="42" t="str">
        <f t="shared" si="2"/>
        <v/>
      </c>
    </row>
    <row r="65" spans="2:25" ht="22.5" customHeight="1" x14ac:dyDescent="0.2">
      <c r="B65" s="9">
        <v>43</v>
      </c>
      <c r="C65" s="13"/>
      <c r="D65" s="18"/>
      <c r="E65" s="21"/>
      <c r="F65" s="26"/>
      <c r="G65" s="171"/>
      <c r="H65" s="172"/>
      <c r="I65" s="33"/>
      <c r="J65" s="169"/>
      <c r="K65" s="173"/>
      <c r="L65" s="169"/>
      <c r="M65" s="170"/>
      <c r="T65" s="1" t="e">
        <f t="shared" si="0"/>
        <v>#N/A</v>
      </c>
      <c r="U65" s="40">
        <f t="shared" si="1"/>
        <v>0</v>
      </c>
      <c r="V65" s="40">
        <f t="shared" si="1"/>
        <v>0</v>
      </c>
      <c r="W65" s="40">
        <f t="shared" si="1"/>
        <v>0</v>
      </c>
      <c r="X65" s="40">
        <f t="shared" si="1"/>
        <v>0</v>
      </c>
      <c r="Y65" s="42" t="str">
        <f t="shared" si="2"/>
        <v/>
      </c>
    </row>
    <row r="66" spans="2:25" ht="22.5" customHeight="1" x14ac:dyDescent="0.2">
      <c r="B66" s="9">
        <v>44</v>
      </c>
      <c r="C66" s="14"/>
      <c r="D66" s="19"/>
      <c r="E66" s="22"/>
      <c r="F66" s="26"/>
      <c r="G66" s="171"/>
      <c r="H66" s="172"/>
      <c r="I66" s="33"/>
      <c r="J66" s="169"/>
      <c r="K66" s="173"/>
      <c r="L66" s="169"/>
      <c r="M66" s="170"/>
      <c r="T66" s="1" t="e">
        <f t="shared" si="0"/>
        <v>#N/A</v>
      </c>
      <c r="U66" s="40">
        <f t="shared" si="1"/>
        <v>0</v>
      </c>
      <c r="V66" s="40">
        <f t="shared" si="1"/>
        <v>0</v>
      </c>
      <c r="W66" s="40">
        <f t="shared" si="1"/>
        <v>0</v>
      </c>
      <c r="X66" s="40">
        <f t="shared" si="1"/>
        <v>0</v>
      </c>
      <c r="Y66" s="42" t="str">
        <f t="shared" si="2"/>
        <v/>
      </c>
    </row>
    <row r="67" spans="2:25" ht="22.5" customHeight="1" x14ac:dyDescent="0.2">
      <c r="B67" s="9">
        <v>45</v>
      </c>
      <c r="C67" s="14"/>
      <c r="D67" s="18"/>
      <c r="E67" s="21"/>
      <c r="F67" s="26"/>
      <c r="G67" s="171"/>
      <c r="H67" s="172"/>
      <c r="I67" s="33"/>
      <c r="J67" s="169"/>
      <c r="K67" s="173"/>
      <c r="L67" s="169"/>
      <c r="M67" s="170"/>
      <c r="T67" s="1" t="e">
        <f t="shared" si="0"/>
        <v>#N/A</v>
      </c>
      <c r="U67" s="40">
        <f t="shared" si="1"/>
        <v>0</v>
      </c>
      <c r="V67" s="40">
        <f t="shared" si="1"/>
        <v>0</v>
      </c>
      <c r="W67" s="40">
        <f t="shared" si="1"/>
        <v>0</v>
      </c>
      <c r="X67" s="40">
        <f t="shared" si="1"/>
        <v>0</v>
      </c>
      <c r="Y67" s="42" t="str">
        <f t="shared" si="2"/>
        <v/>
      </c>
    </row>
    <row r="68" spans="2:25" ht="22.5" customHeight="1" x14ac:dyDescent="0.2">
      <c r="B68" s="9">
        <v>46</v>
      </c>
      <c r="C68" s="14"/>
      <c r="D68" s="19"/>
      <c r="E68" s="22"/>
      <c r="F68" s="26"/>
      <c r="G68" s="171"/>
      <c r="H68" s="172"/>
      <c r="I68" s="33"/>
      <c r="J68" s="169"/>
      <c r="K68" s="173"/>
      <c r="L68" s="169"/>
      <c r="M68" s="170"/>
      <c r="T68" s="1" t="e">
        <f t="shared" si="0"/>
        <v>#N/A</v>
      </c>
      <c r="U68" s="40">
        <f t="shared" si="1"/>
        <v>0</v>
      </c>
      <c r="V68" s="40">
        <f t="shared" si="1"/>
        <v>0</v>
      </c>
      <c r="W68" s="40">
        <f t="shared" si="1"/>
        <v>0</v>
      </c>
      <c r="X68" s="40">
        <f t="shared" si="1"/>
        <v>0</v>
      </c>
      <c r="Y68" s="42" t="str">
        <f t="shared" si="2"/>
        <v/>
      </c>
    </row>
    <row r="69" spans="2:25" ht="22.5" customHeight="1" x14ac:dyDescent="0.2">
      <c r="B69" s="9">
        <v>47</v>
      </c>
      <c r="C69" s="14"/>
      <c r="D69" s="18"/>
      <c r="E69" s="21"/>
      <c r="F69" s="26"/>
      <c r="G69" s="171"/>
      <c r="H69" s="172"/>
      <c r="I69" s="33"/>
      <c r="J69" s="169"/>
      <c r="K69" s="173"/>
      <c r="L69" s="169"/>
      <c r="M69" s="170"/>
      <c r="T69" s="1" t="e">
        <f t="shared" si="0"/>
        <v>#N/A</v>
      </c>
      <c r="U69" s="40">
        <f t="shared" si="1"/>
        <v>0</v>
      </c>
      <c r="V69" s="40">
        <f t="shared" si="1"/>
        <v>0</v>
      </c>
      <c r="W69" s="40">
        <f t="shared" si="1"/>
        <v>0</v>
      </c>
      <c r="X69" s="40">
        <f t="shared" si="1"/>
        <v>0</v>
      </c>
      <c r="Y69" s="42" t="str">
        <f t="shared" si="2"/>
        <v/>
      </c>
    </row>
    <row r="70" spans="2:25" ht="22.5" customHeight="1" x14ac:dyDescent="0.2">
      <c r="B70" s="9">
        <v>48</v>
      </c>
      <c r="C70" s="14"/>
      <c r="D70" s="19"/>
      <c r="E70" s="22"/>
      <c r="F70" s="26"/>
      <c r="G70" s="171"/>
      <c r="H70" s="172"/>
      <c r="I70" s="33"/>
      <c r="J70" s="169"/>
      <c r="K70" s="173"/>
      <c r="L70" s="169"/>
      <c r="M70" s="170"/>
      <c r="T70" s="1" t="e">
        <f t="shared" si="0"/>
        <v>#N/A</v>
      </c>
      <c r="U70" s="40">
        <f t="shared" si="1"/>
        <v>0</v>
      </c>
      <c r="V70" s="40">
        <f t="shared" si="1"/>
        <v>0</v>
      </c>
      <c r="W70" s="40">
        <f t="shared" si="1"/>
        <v>0</v>
      </c>
      <c r="X70" s="40">
        <f t="shared" si="1"/>
        <v>0</v>
      </c>
      <c r="Y70" s="42" t="str">
        <f t="shared" si="2"/>
        <v/>
      </c>
    </row>
    <row r="71" spans="2:25" ht="22.5" customHeight="1" x14ac:dyDescent="0.2">
      <c r="B71" s="9">
        <v>49</v>
      </c>
      <c r="C71" s="13"/>
      <c r="D71" s="18"/>
      <c r="E71" s="21"/>
      <c r="F71" s="26"/>
      <c r="G71" s="171"/>
      <c r="H71" s="172"/>
      <c r="I71" s="33"/>
      <c r="J71" s="169"/>
      <c r="K71" s="173"/>
      <c r="L71" s="169"/>
      <c r="M71" s="170"/>
      <c r="T71" s="1" t="e">
        <f t="shared" si="0"/>
        <v>#N/A</v>
      </c>
      <c r="U71" s="40">
        <f t="shared" si="1"/>
        <v>0</v>
      </c>
      <c r="V71" s="40">
        <f t="shared" si="1"/>
        <v>0</v>
      </c>
      <c r="W71" s="40">
        <f t="shared" si="1"/>
        <v>0</v>
      </c>
      <c r="X71" s="40">
        <f t="shared" si="1"/>
        <v>0</v>
      </c>
      <c r="Y71" s="42" t="str">
        <f t="shared" si="2"/>
        <v/>
      </c>
    </row>
    <row r="72" spans="2:25" ht="22.5" customHeight="1" x14ac:dyDescent="0.2">
      <c r="B72" s="9">
        <v>50</v>
      </c>
      <c r="C72" s="14"/>
      <c r="D72" s="19"/>
      <c r="E72" s="22"/>
      <c r="F72" s="26"/>
      <c r="G72" s="171"/>
      <c r="H72" s="172"/>
      <c r="I72" s="33"/>
      <c r="J72" s="169"/>
      <c r="K72" s="173"/>
      <c r="L72" s="169"/>
      <c r="M72" s="170"/>
      <c r="T72" s="1" t="e">
        <f t="shared" si="0"/>
        <v>#N/A</v>
      </c>
      <c r="U72" s="40">
        <f t="shared" si="1"/>
        <v>0</v>
      </c>
      <c r="V72" s="40">
        <f t="shared" si="1"/>
        <v>0</v>
      </c>
      <c r="W72" s="40">
        <f t="shared" si="1"/>
        <v>0</v>
      </c>
      <c r="X72" s="40">
        <f t="shared" si="1"/>
        <v>0</v>
      </c>
      <c r="Y72" s="42" t="str">
        <f t="shared" si="2"/>
        <v/>
      </c>
    </row>
    <row r="73" spans="2:25" ht="22.5" customHeight="1" x14ac:dyDescent="0.2">
      <c r="B73" s="9">
        <v>51</v>
      </c>
      <c r="C73" s="14"/>
      <c r="D73" s="18"/>
      <c r="E73" s="21"/>
      <c r="F73" s="26"/>
      <c r="G73" s="171"/>
      <c r="H73" s="172"/>
      <c r="I73" s="33"/>
      <c r="J73" s="169"/>
      <c r="K73" s="173"/>
      <c r="L73" s="169"/>
      <c r="M73" s="170"/>
      <c r="T73" s="1" t="e">
        <f t="shared" si="0"/>
        <v>#N/A</v>
      </c>
      <c r="U73" s="40">
        <f t="shared" si="1"/>
        <v>0</v>
      </c>
      <c r="V73" s="40">
        <f t="shared" si="1"/>
        <v>0</v>
      </c>
      <c r="W73" s="40">
        <f t="shared" si="1"/>
        <v>0</v>
      </c>
      <c r="X73" s="40">
        <f t="shared" si="1"/>
        <v>0</v>
      </c>
      <c r="Y73" s="42" t="str">
        <f t="shared" si="2"/>
        <v/>
      </c>
    </row>
    <row r="74" spans="2:25" ht="22.5" customHeight="1" x14ac:dyDescent="0.2">
      <c r="B74" s="9">
        <v>52</v>
      </c>
      <c r="C74" s="14"/>
      <c r="D74" s="19"/>
      <c r="E74" s="22"/>
      <c r="F74" s="26"/>
      <c r="G74" s="171"/>
      <c r="H74" s="172"/>
      <c r="I74" s="33"/>
      <c r="J74" s="169"/>
      <c r="K74" s="173"/>
      <c r="L74" s="169"/>
      <c r="M74" s="170"/>
      <c r="T74" s="1" t="e">
        <f t="shared" si="0"/>
        <v>#N/A</v>
      </c>
      <c r="U74" s="40">
        <f t="shared" si="1"/>
        <v>0</v>
      </c>
      <c r="V74" s="40">
        <f t="shared" si="1"/>
        <v>0</v>
      </c>
      <c r="W74" s="40">
        <f t="shared" si="1"/>
        <v>0</v>
      </c>
      <c r="X74" s="40">
        <f t="shared" si="1"/>
        <v>0</v>
      </c>
      <c r="Y74" s="42" t="str">
        <f t="shared" si="2"/>
        <v/>
      </c>
    </row>
    <row r="75" spans="2:25" ht="22.5" customHeight="1" x14ac:dyDescent="0.2">
      <c r="B75" s="9">
        <v>53</v>
      </c>
      <c r="C75" s="14"/>
      <c r="D75" s="18"/>
      <c r="E75" s="21"/>
      <c r="F75" s="26"/>
      <c r="G75" s="171"/>
      <c r="H75" s="172"/>
      <c r="I75" s="33"/>
      <c r="J75" s="169"/>
      <c r="K75" s="173"/>
      <c r="L75" s="169"/>
      <c r="M75" s="170"/>
      <c r="T75" s="1" t="e">
        <f t="shared" si="0"/>
        <v>#N/A</v>
      </c>
      <c r="U75" s="40">
        <f t="shared" si="1"/>
        <v>0</v>
      </c>
      <c r="V75" s="40">
        <f t="shared" si="1"/>
        <v>0</v>
      </c>
      <c r="W75" s="40">
        <f t="shared" si="1"/>
        <v>0</v>
      </c>
      <c r="X75" s="40">
        <f t="shared" si="1"/>
        <v>0</v>
      </c>
      <c r="Y75" s="42" t="str">
        <f t="shared" si="2"/>
        <v/>
      </c>
    </row>
    <row r="76" spans="2:25" ht="22.5" customHeight="1" x14ac:dyDescent="0.2">
      <c r="B76" s="9">
        <v>54</v>
      </c>
      <c r="C76" s="14"/>
      <c r="D76" s="19"/>
      <c r="E76" s="22"/>
      <c r="F76" s="26"/>
      <c r="G76" s="171"/>
      <c r="H76" s="172"/>
      <c r="I76" s="33"/>
      <c r="J76" s="169"/>
      <c r="K76" s="173"/>
      <c r="L76" s="169"/>
      <c r="M76" s="170"/>
      <c r="T76" s="1" t="e">
        <f t="shared" si="0"/>
        <v>#N/A</v>
      </c>
      <c r="U76" s="40">
        <f t="shared" si="1"/>
        <v>0</v>
      </c>
      <c r="V76" s="40">
        <f t="shared" si="1"/>
        <v>0</v>
      </c>
      <c r="W76" s="40">
        <f t="shared" si="1"/>
        <v>0</v>
      </c>
      <c r="X76" s="40">
        <f t="shared" si="1"/>
        <v>0</v>
      </c>
      <c r="Y76" s="42" t="str">
        <f t="shared" si="2"/>
        <v/>
      </c>
    </row>
    <row r="77" spans="2:25" ht="22.5" customHeight="1" x14ac:dyDescent="0.2">
      <c r="B77" s="9">
        <v>55</v>
      </c>
      <c r="C77" s="13"/>
      <c r="D77" s="18"/>
      <c r="E77" s="21"/>
      <c r="F77" s="26"/>
      <c r="G77" s="171"/>
      <c r="H77" s="172"/>
      <c r="I77" s="33"/>
      <c r="J77" s="169"/>
      <c r="K77" s="173"/>
      <c r="L77" s="169"/>
      <c r="M77" s="170"/>
      <c r="T77" s="1" t="e">
        <f t="shared" si="0"/>
        <v>#N/A</v>
      </c>
      <c r="U77" s="40">
        <f t="shared" si="1"/>
        <v>0</v>
      </c>
      <c r="V77" s="40">
        <f t="shared" si="1"/>
        <v>0</v>
      </c>
      <c r="W77" s="40">
        <f t="shared" si="1"/>
        <v>0</v>
      </c>
      <c r="X77" s="40">
        <f t="shared" si="1"/>
        <v>0</v>
      </c>
      <c r="Y77" s="42" t="str">
        <f t="shared" si="2"/>
        <v/>
      </c>
    </row>
    <row r="78" spans="2:25" ht="22.5" customHeight="1" x14ac:dyDescent="0.2">
      <c r="B78" s="9">
        <v>56</v>
      </c>
      <c r="C78" s="14"/>
      <c r="D78" s="19"/>
      <c r="E78" s="22"/>
      <c r="F78" s="26"/>
      <c r="G78" s="171"/>
      <c r="H78" s="172"/>
      <c r="I78" s="33"/>
      <c r="J78" s="169"/>
      <c r="K78" s="173"/>
      <c r="L78" s="169"/>
      <c r="M78" s="170"/>
      <c r="T78" s="1" t="e">
        <f t="shared" si="0"/>
        <v>#N/A</v>
      </c>
      <c r="U78" s="40">
        <f t="shared" si="1"/>
        <v>0</v>
      </c>
      <c r="V78" s="40">
        <f t="shared" si="1"/>
        <v>0</v>
      </c>
      <c r="W78" s="40">
        <f t="shared" si="1"/>
        <v>0</v>
      </c>
      <c r="X78" s="40">
        <f t="shared" si="1"/>
        <v>0</v>
      </c>
      <c r="Y78" s="42" t="str">
        <f t="shared" si="2"/>
        <v/>
      </c>
    </row>
    <row r="79" spans="2:25" ht="22.5" customHeight="1" x14ac:dyDescent="0.2">
      <c r="B79" s="9">
        <v>57</v>
      </c>
      <c r="C79" s="14"/>
      <c r="D79" s="18"/>
      <c r="E79" s="21"/>
      <c r="F79" s="26"/>
      <c r="G79" s="171"/>
      <c r="H79" s="172"/>
      <c r="I79" s="33"/>
      <c r="J79" s="169"/>
      <c r="K79" s="173"/>
      <c r="L79" s="169"/>
      <c r="M79" s="170"/>
      <c r="T79" s="1" t="e">
        <f t="shared" si="0"/>
        <v>#N/A</v>
      </c>
      <c r="U79" s="40">
        <f t="shared" si="1"/>
        <v>0</v>
      </c>
      <c r="V79" s="40">
        <f t="shared" si="1"/>
        <v>0</v>
      </c>
      <c r="W79" s="40">
        <f t="shared" si="1"/>
        <v>0</v>
      </c>
      <c r="X79" s="40">
        <f t="shared" si="1"/>
        <v>0</v>
      </c>
      <c r="Y79" s="42" t="str">
        <f t="shared" si="2"/>
        <v/>
      </c>
    </row>
    <row r="80" spans="2:25" ht="22.5" customHeight="1" x14ac:dyDescent="0.2">
      <c r="B80" s="9">
        <v>58</v>
      </c>
      <c r="C80" s="14"/>
      <c r="D80" s="19"/>
      <c r="E80" s="22"/>
      <c r="F80" s="26"/>
      <c r="G80" s="171"/>
      <c r="H80" s="172"/>
      <c r="I80" s="33"/>
      <c r="J80" s="169"/>
      <c r="K80" s="173"/>
      <c r="L80" s="169"/>
      <c r="M80" s="170"/>
      <c r="T80" s="1" t="e">
        <f t="shared" si="0"/>
        <v>#N/A</v>
      </c>
      <c r="U80" s="40">
        <f t="shared" si="1"/>
        <v>0</v>
      </c>
      <c r="V80" s="40">
        <f t="shared" si="1"/>
        <v>0</v>
      </c>
      <c r="W80" s="40">
        <f t="shared" si="1"/>
        <v>0</v>
      </c>
      <c r="X80" s="40">
        <f t="shared" si="1"/>
        <v>0</v>
      </c>
      <c r="Y80" s="42" t="str">
        <f t="shared" si="2"/>
        <v/>
      </c>
    </row>
    <row r="81" spans="2:25" ht="22.5" customHeight="1" x14ac:dyDescent="0.2">
      <c r="B81" s="9">
        <v>59</v>
      </c>
      <c r="C81" s="14"/>
      <c r="D81" s="18"/>
      <c r="E81" s="21"/>
      <c r="F81" s="26"/>
      <c r="G81" s="171"/>
      <c r="H81" s="172"/>
      <c r="I81" s="33"/>
      <c r="J81" s="169"/>
      <c r="K81" s="173"/>
      <c r="L81" s="169"/>
      <c r="M81" s="170"/>
      <c r="T81" s="1" t="e">
        <f t="shared" si="0"/>
        <v>#N/A</v>
      </c>
      <c r="U81" s="40">
        <f t="shared" si="1"/>
        <v>0</v>
      </c>
      <c r="V81" s="40">
        <f t="shared" si="1"/>
        <v>0</v>
      </c>
      <c r="W81" s="40">
        <f t="shared" si="1"/>
        <v>0</v>
      </c>
      <c r="X81" s="40">
        <f t="shared" si="1"/>
        <v>0</v>
      </c>
      <c r="Y81" s="42" t="str">
        <f t="shared" si="2"/>
        <v/>
      </c>
    </row>
    <row r="82" spans="2:25" ht="22.5" customHeight="1" x14ac:dyDescent="0.2">
      <c r="B82" s="9">
        <v>60</v>
      </c>
      <c r="C82" s="14"/>
      <c r="D82" s="19"/>
      <c r="E82" s="22"/>
      <c r="F82" s="26"/>
      <c r="G82" s="171"/>
      <c r="H82" s="172"/>
      <c r="I82" s="33"/>
      <c r="J82" s="169"/>
      <c r="K82" s="173"/>
      <c r="L82" s="169"/>
      <c r="M82" s="170"/>
      <c r="T82" s="1" t="e">
        <f t="shared" si="0"/>
        <v>#N/A</v>
      </c>
      <c r="U82" s="40">
        <f t="shared" si="1"/>
        <v>0</v>
      </c>
      <c r="V82" s="40">
        <f t="shared" si="1"/>
        <v>0</v>
      </c>
      <c r="W82" s="40">
        <f t="shared" si="1"/>
        <v>0</v>
      </c>
      <c r="X82" s="40">
        <f t="shared" si="1"/>
        <v>0</v>
      </c>
      <c r="Y82" s="42" t="str">
        <f t="shared" si="2"/>
        <v/>
      </c>
    </row>
    <row r="83" spans="2:25" ht="22.5" customHeight="1" x14ac:dyDescent="0.2">
      <c r="B83" s="9">
        <v>61</v>
      </c>
      <c r="C83" s="13"/>
      <c r="D83" s="18"/>
      <c r="E83" s="21"/>
      <c r="F83" s="26"/>
      <c r="G83" s="171"/>
      <c r="H83" s="172"/>
      <c r="I83" s="33"/>
      <c r="J83" s="169"/>
      <c r="K83" s="173"/>
      <c r="L83" s="169"/>
      <c r="M83" s="170"/>
      <c r="T83" s="1" t="e">
        <f t="shared" si="0"/>
        <v>#N/A</v>
      </c>
      <c r="U83" s="40">
        <f t="shared" si="1"/>
        <v>0</v>
      </c>
      <c r="V83" s="40">
        <f t="shared" si="1"/>
        <v>0</v>
      </c>
      <c r="W83" s="40">
        <f t="shared" si="1"/>
        <v>0</v>
      </c>
      <c r="X83" s="40">
        <f t="shared" si="1"/>
        <v>0</v>
      </c>
      <c r="Y83" s="42" t="str">
        <f t="shared" si="2"/>
        <v/>
      </c>
    </row>
    <row r="84" spans="2:25" ht="22.5" customHeight="1" x14ac:dyDescent="0.2">
      <c r="B84" s="9">
        <v>62</v>
      </c>
      <c r="C84" s="14"/>
      <c r="D84" s="19"/>
      <c r="E84" s="22"/>
      <c r="F84" s="26"/>
      <c r="G84" s="171"/>
      <c r="H84" s="172"/>
      <c r="I84" s="33"/>
      <c r="J84" s="169"/>
      <c r="K84" s="173"/>
      <c r="L84" s="169"/>
      <c r="M84" s="170"/>
      <c r="T84" s="1" t="e">
        <f t="shared" si="0"/>
        <v>#N/A</v>
      </c>
      <c r="U84" s="40">
        <f t="shared" si="1"/>
        <v>0</v>
      </c>
      <c r="V84" s="40">
        <f t="shared" si="1"/>
        <v>0</v>
      </c>
      <c r="W84" s="40">
        <f t="shared" si="1"/>
        <v>0</v>
      </c>
      <c r="X84" s="40">
        <f t="shared" si="1"/>
        <v>0</v>
      </c>
      <c r="Y84" s="42" t="str">
        <f t="shared" si="2"/>
        <v/>
      </c>
    </row>
    <row r="85" spans="2:25" ht="22.5" customHeight="1" x14ac:dyDescent="0.2">
      <c r="B85" s="9">
        <v>63</v>
      </c>
      <c r="C85" s="14"/>
      <c r="D85" s="18"/>
      <c r="E85" s="21"/>
      <c r="F85" s="26"/>
      <c r="G85" s="171"/>
      <c r="H85" s="172"/>
      <c r="I85" s="33"/>
      <c r="J85" s="169"/>
      <c r="K85" s="173"/>
      <c r="L85" s="169"/>
      <c r="M85" s="170"/>
      <c r="T85" s="1" t="e">
        <f t="shared" si="0"/>
        <v>#N/A</v>
      </c>
      <c r="U85" s="40">
        <f t="shared" si="1"/>
        <v>0</v>
      </c>
      <c r="V85" s="40">
        <f t="shared" si="1"/>
        <v>0</v>
      </c>
      <c r="W85" s="40">
        <f t="shared" si="1"/>
        <v>0</v>
      </c>
      <c r="X85" s="40">
        <f t="shared" si="1"/>
        <v>0</v>
      </c>
      <c r="Y85" s="42" t="str">
        <f t="shared" si="2"/>
        <v/>
      </c>
    </row>
    <row r="86" spans="2:25" ht="22.5" customHeight="1" x14ac:dyDescent="0.2">
      <c r="B86" s="9">
        <v>64</v>
      </c>
      <c r="C86" s="14"/>
      <c r="D86" s="19"/>
      <c r="E86" s="22"/>
      <c r="F86" s="26"/>
      <c r="G86" s="171"/>
      <c r="H86" s="172"/>
      <c r="I86" s="33"/>
      <c r="J86" s="169"/>
      <c r="K86" s="173"/>
      <c r="L86" s="169"/>
      <c r="M86" s="170"/>
      <c r="T86" s="1" t="e">
        <f t="shared" si="0"/>
        <v>#N/A</v>
      </c>
      <c r="U86" s="40">
        <f t="shared" si="1"/>
        <v>0</v>
      </c>
      <c r="V86" s="40">
        <f t="shared" si="1"/>
        <v>0</v>
      </c>
      <c r="W86" s="40">
        <f t="shared" si="1"/>
        <v>0</v>
      </c>
      <c r="X86" s="40">
        <f t="shared" si="1"/>
        <v>0</v>
      </c>
      <c r="Y86" s="42" t="str">
        <f t="shared" si="2"/>
        <v/>
      </c>
    </row>
    <row r="87" spans="2:25" ht="22.5" customHeight="1" x14ac:dyDescent="0.2">
      <c r="B87" s="9">
        <v>65</v>
      </c>
      <c r="C87" s="14"/>
      <c r="D87" s="18"/>
      <c r="E87" s="21"/>
      <c r="F87" s="26"/>
      <c r="G87" s="171"/>
      <c r="H87" s="172"/>
      <c r="I87" s="33"/>
      <c r="J87" s="169"/>
      <c r="K87" s="173"/>
      <c r="L87" s="169"/>
      <c r="M87" s="170"/>
      <c r="T87" s="1" t="e">
        <f t="shared" ref="T87:T150" si="3">VLOOKUP(C87,$V$7:$W$15,2,FALSE)</f>
        <v>#N/A</v>
      </c>
      <c r="U87" s="40">
        <f t="shared" ref="U87:X150" si="4">C87</f>
        <v>0</v>
      </c>
      <c r="V87" s="40">
        <f t="shared" si="4"/>
        <v>0</v>
      </c>
      <c r="W87" s="40">
        <f t="shared" si="4"/>
        <v>0</v>
      </c>
      <c r="X87" s="40">
        <f t="shared" si="4"/>
        <v>0</v>
      </c>
      <c r="Y87" s="42" t="str">
        <f t="shared" si="2"/>
        <v/>
      </c>
    </row>
    <row r="88" spans="2:25" ht="22.5" customHeight="1" x14ac:dyDescent="0.2">
      <c r="B88" s="9">
        <v>66</v>
      </c>
      <c r="C88" s="14"/>
      <c r="D88" s="19"/>
      <c r="E88" s="22"/>
      <c r="F88" s="26"/>
      <c r="G88" s="171"/>
      <c r="H88" s="172"/>
      <c r="I88" s="33"/>
      <c r="J88" s="169"/>
      <c r="K88" s="173"/>
      <c r="L88" s="169"/>
      <c r="M88" s="170"/>
      <c r="T88" s="1" t="e">
        <f t="shared" si="3"/>
        <v>#N/A</v>
      </c>
      <c r="U88" s="40">
        <f t="shared" si="4"/>
        <v>0</v>
      </c>
      <c r="V88" s="40">
        <f t="shared" si="4"/>
        <v>0</v>
      </c>
      <c r="W88" s="40">
        <f t="shared" si="4"/>
        <v>0</v>
      </c>
      <c r="X88" s="40">
        <f t="shared" si="4"/>
        <v>0</v>
      </c>
      <c r="Y88" s="42" t="str">
        <f t="shared" ref="Y88:Y151" si="5">RIGHT(I88,3)</f>
        <v/>
      </c>
    </row>
    <row r="89" spans="2:25" ht="22.5" customHeight="1" x14ac:dyDescent="0.2">
      <c r="B89" s="9">
        <v>67</v>
      </c>
      <c r="C89" s="13"/>
      <c r="D89" s="18"/>
      <c r="E89" s="21"/>
      <c r="F89" s="26"/>
      <c r="G89" s="171"/>
      <c r="H89" s="172"/>
      <c r="I89" s="33"/>
      <c r="J89" s="169"/>
      <c r="K89" s="173"/>
      <c r="L89" s="169"/>
      <c r="M89" s="170"/>
      <c r="T89" s="1" t="e">
        <f t="shared" si="3"/>
        <v>#N/A</v>
      </c>
      <c r="U89" s="40">
        <f t="shared" si="4"/>
        <v>0</v>
      </c>
      <c r="V89" s="40">
        <f t="shared" si="4"/>
        <v>0</v>
      </c>
      <c r="W89" s="40">
        <f t="shared" si="4"/>
        <v>0</v>
      </c>
      <c r="X89" s="40">
        <f t="shared" si="4"/>
        <v>0</v>
      </c>
      <c r="Y89" s="42" t="str">
        <f t="shared" si="5"/>
        <v/>
      </c>
    </row>
    <row r="90" spans="2:25" ht="22.5" customHeight="1" x14ac:dyDescent="0.2">
      <c r="B90" s="9">
        <v>68</v>
      </c>
      <c r="C90" s="14"/>
      <c r="D90" s="19"/>
      <c r="E90" s="22"/>
      <c r="F90" s="26"/>
      <c r="G90" s="171"/>
      <c r="H90" s="172"/>
      <c r="I90" s="33"/>
      <c r="J90" s="169"/>
      <c r="K90" s="173"/>
      <c r="L90" s="169"/>
      <c r="M90" s="170"/>
      <c r="T90" s="1" t="e">
        <f t="shared" si="3"/>
        <v>#N/A</v>
      </c>
      <c r="U90" s="40">
        <f t="shared" si="4"/>
        <v>0</v>
      </c>
      <c r="V90" s="40">
        <f t="shared" si="4"/>
        <v>0</v>
      </c>
      <c r="W90" s="40">
        <f t="shared" si="4"/>
        <v>0</v>
      </c>
      <c r="X90" s="40">
        <f t="shared" si="4"/>
        <v>0</v>
      </c>
      <c r="Y90" s="42" t="str">
        <f t="shared" si="5"/>
        <v/>
      </c>
    </row>
    <row r="91" spans="2:25" ht="22.5" customHeight="1" x14ac:dyDescent="0.2">
      <c r="B91" s="9">
        <v>69</v>
      </c>
      <c r="C91" s="14"/>
      <c r="D91" s="18"/>
      <c r="E91" s="21"/>
      <c r="F91" s="26"/>
      <c r="G91" s="171"/>
      <c r="H91" s="172"/>
      <c r="I91" s="33"/>
      <c r="J91" s="169"/>
      <c r="K91" s="173"/>
      <c r="L91" s="169"/>
      <c r="M91" s="170"/>
      <c r="T91" s="1" t="e">
        <f t="shared" si="3"/>
        <v>#N/A</v>
      </c>
      <c r="U91" s="40">
        <f t="shared" si="4"/>
        <v>0</v>
      </c>
      <c r="V91" s="40">
        <f t="shared" si="4"/>
        <v>0</v>
      </c>
      <c r="W91" s="40">
        <f t="shared" si="4"/>
        <v>0</v>
      </c>
      <c r="X91" s="40">
        <f t="shared" si="4"/>
        <v>0</v>
      </c>
      <c r="Y91" s="42" t="str">
        <f t="shared" si="5"/>
        <v/>
      </c>
    </row>
    <row r="92" spans="2:25" ht="22.5" customHeight="1" x14ac:dyDescent="0.2">
      <c r="B92" s="9">
        <v>70</v>
      </c>
      <c r="C92" s="14"/>
      <c r="D92" s="19"/>
      <c r="E92" s="22"/>
      <c r="F92" s="26"/>
      <c r="G92" s="171"/>
      <c r="H92" s="172"/>
      <c r="I92" s="33"/>
      <c r="J92" s="169"/>
      <c r="K92" s="173"/>
      <c r="L92" s="169"/>
      <c r="M92" s="170"/>
      <c r="T92" s="1" t="e">
        <f t="shared" si="3"/>
        <v>#N/A</v>
      </c>
      <c r="U92" s="40">
        <f t="shared" si="4"/>
        <v>0</v>
      </c>
      <c r="V92" s="40">
        <f t="shared" si="4"/>
        <v>0</v>
      </c>
      <c r="W92" s="40">
        <f t="shared" si="4"/>
        <v>0</v>
      </c>
      <c r="X92" s="40">
        <f t="shared" si="4"/>
        <v>0</v>
      </c>
      <c r="Y92" s="42" t="str">
        <f t="shared" si="5"/>
        <v/>
      </c>
    </row>
    <row r="93" spans="2:25" ht="22.5" customHeight="1" x14ac:dyDescent="0.2">
      <c r="B93" s="9">
        <v>71</v>
      </c>
      <c r="C93" s="14"/>
      <c r="D93" s="18"/>
      <c r="E93" s="21"/>
      <c r="F93" s="26"/>
      <c r="G93" s="171"/>
      <c r="H93" s="172"/>
      <c r="I93" s="33"/>
      <c r="J93" s="169"/>
      <c r="K93" s="173"/>
      <c r="L93" s="169"/>
      <c r="M93" s="170"/>
      <c r="T93" s="1" t="e">
        <f t="shared" si="3"/>
        <v>#N/A</v>
      </c>
      <c r="U93" s="40">
        <f t="shared" si="4"/>
        <v>0</v>
      </c>
      <c r="V93" s="40">
        <f t="shared" si="4"/>
        <v>0</v>
      </c>
      <c r="W93" s="40">
        <f t="shared" si="4"/>
        <v>0</v>
      </c>
      <c r="X93" s="40">
        <f t="shared" si="4"/>
        <v>0</v>
      </c>
      <c r="Y93" s="42" t="str">
        <f t="shared" si="5"/>
        <v/>
      </c>
    </row>
    <row r="94" spans="2:25" ht="22.5" customHeight="1" x14ac:dyDescent="0.2">
      <c r="B94" s="9">
        <v>72</v>
      </c>
      <c r="C94" s="14"/>
      <c r="D94" s="19"/>
      <c r="E94" s="22"/>
      <c r="F94" s="26"/>
      <c r="G94" s="171"/>
      <c r="H94" s="172"/>
      <c r="I94" s="33"/>
      <c r="J94" s="169"/>
      <c r="K94" s="173"/>
      <c r="L94" s="169"/>
      <c r="M94" s="170"/>
      <c r="T94" s="1" t="e">
        <f t="shared" si="3"/>
        <v>#N/A</v>
      </c>
      <c r="U94" s="40">
        <f t="shared" si="4"/>
        <v>0</v>
      </c>
      <c r="V94" s="40">
        <f t="shared" si="4"/>
        <v>0</v>
      </c>
      <c r="W94" s="40">
        <f t="shared" si="4"/>
        <v>0</v>
      </c>
      <c r="X94" s="40">
        <f t="shared" si="4"/>
        <v>0</v>
      </c>
      <c r="Y94" s="42" t="str">
        <f t="shared" si="5"/>
        <v/>
      </c>
    </row>
    <row r="95" spans="2:25" ht="22.5" customHeight="1" x14ac:dyDescent="0.2">
      <c r="B95" s="9">
        <v>73</v>
      </c>
      <c r="C95" s="13"/>
      <c r="D95" s="18"/>
      <c r="E95" s="21"/>
      <c r="F95" s="26"/>
      <c r="G95" s="171"/>
      <c r="H95" s="172"/>
      <c r="I95" s="33"/>
      <c r="J95" s="169"/>
      <c r="K95" s="173"/>
      <c r="L95" s="169"/>
      <c r="M95" s="170"/>
      <c r="T95" s="1" t="e">
        <f t="shared" si="3"/>
        <v>#N/A</v>
      </c>
      <c r="U95" s="40">
        <f t="shared" si="4"/>
        <v>0</v>
      </c>
      <c r="V95" s="40">
        <f t="shared" si="4"/>
        <v>0</v>
      </c>
      <c r="W95" s="40">
        <f t="shared" si="4"/>
        <v>0</v>
      </c>
      <c r="X95" s="40">
        <f t="shared" si="4"/>
        <v>0</v>
      </c>
      <c r="Y95" s="42" t="str">
        <f t="shared" si="5"/>
        <v/>
      </c>
    </row>
    <row r="96" spans="2:25" ht="22.5" customHeight="1" x14ac:dyDescent="0.2">
      <c r="B96" s="9">
        <v>74</v>
      </c>
      <c r="C96" s="14"/>
      <c r="D96" s="19"/>
      <c r="E96" s="22"/>
      <c r="F96" s="26"/>
      <c r="G96" s="171"/>
      <c r="H96" s="172"/>
      <c r="I96" s="33"/>
      <c r="J96" s="169"/>
      <c r="K96" s="173"/>
      <c r="L96" s="169"/>
      <c r="M96" s="170"/>
      <c r="T96" s="1" t="e">
        <f t="shared" si="3"/>
        <v>#N/A</v>
      </c>
      <c r="U96" s="40">
        <f t="shared" si="4"/>
        <v>0</v>
      </c>
      <c r="V96" s="40">
        <f t="shared" si="4"/>
        <v>0</v>
      </c>
      <c r="W96" s="40">
        <f t="shared" si="4"/>
        <v>0</v>
      </c>
      <c r="X96" s="40">
        <f t="shared" si="4"/>
        <v>0</v>
      </c>
      <c r="Y96" s="42" t="str">
        <f t="shared" si="5"/>
        <v/>
      </c>
    </row>
    <row r="97" spans="2:25" ht="22.5" customHeight="1" x14ac:dyDescent="0.2">
      <c r="B97" s="9">
        <v>75</v>
      </c>
      <c r="C97" s="14"/>
      <c r="D97" s="18"/>
      <c r="E97" s="21"/>
      <c r="F97" s="26"/>
      <c r="G97" s="171"/>
      <c r="H97" s="172"/>
      <c r="I97" s="33"/>
      <c r="J97" s="169"/>
      <c r="K97" s="173"/>
      <c r="L97" s="169"/>
      <c r="M97" s="170"/>
      <c r="T97" s="1" t="e">
        <f t="shared" si="3"/>
        <v>#N/A</v>
      </c>
      <c r="U97" s="40">
        <f t="shared" si="4"/>
        <v>0</v>
      </c>
      <c r="V97" s="40">
        <f t="shared" si="4"/>
        <v>0</v>
      </c>
      <c r="W97" s="40">
        <f t="shared" si="4"/>
        <v>0</v>
      </c>
      <c r="X97" s="40">
        <f t="shared" si="4"/>
        <v>0</v>
      </c>
      <c r="Y97" s="42" t="str">
        <f t="shared" si="5"/>
        <v/>
      </c>
    </row>
    <row r="98" spans="2:25" ht="22.5" customHeight="1" x14ac:dyDescent="0.2">
      <c r="B98" s="9">
        <v>76</v>
      </c>
      <c r="C98" s="14"/>
      <c r="D98" s="19"/>
      <c r="E98" s="22"/>
      <c r="F98" s="26"/>
      <c r="G98" s="171"/>
      <c r="H98" s="172"/>
      <c r="I98" s="33"/>
      <c r="J98" s="169"/>
      <c r="K98" s="173"/>
      <c r="L98" s="169"/>
      <c r="M98" s="170"/>
      <c r="T98" s="1" t="e">
        <f t="shared" si="3"/>
        <v>#N/A</v>
      </c>
      <c r="U98" s="40">
        <f t="shared" si="4"/>
        <v>0</v>
      </c>
      <c r="V98" s="40">
        <f t="shared" si="4"/>
        <v>0</v>
      </c>
      <c r="W98" s="40">
        <f t="shared" si="4"/>
        <v>0</v>
      </c>
      <c r="X98" s="40">
        <f t="shared" si="4"/>
        <v>0</v>
      </c>
      <c r="Y98" s="42" t="str">
        <f t="shared" si="5"/>
        <v/>
      </c>
    </row>
    <row r="99" spans="2:25" ht="22.5" customHeight="1" x14ac:dyDescent="0.2">
      <c r="B99" s="9">
        <v>77</v>
      </c>
      <c r="C99" s="14"/>
      <c r="D99" s="18"/>
      <c r="E99" s="21"/>
      <c r="F99" s="26"/>
      <c r="G99" s="171"/>
      <c r="H99" s="172"/>
      <c r="I99" s="33"/>
      <c r="J99" s="169"/>
      <c r="K99" s="173"/>
      <c r="L99" s="169"/>
      <c r="M99" s="170"/>
      <c r="T99" s="1" t="e">
        <f t="shared" si="3"/>
        <v>#N/A</v>
      </c>
      <c r="U99" s="40">
        <f t="shared" si="4"/>
        <v>0</v>
      </c>
      <c r="V99" s="40">
        <f t="shared" si="4"/>
        <v>0</v>
      </c>
      <c r="W99" s="40">
        <f t="shared" si="4"/>
        <v>0</v>
      </c>
      <c r="X99" s="40">
        <f t="shared" si="4"/>
        <v>0</v>
      </c>
      <c r="Y99" s="42" t="str">
        <f t="shared" si="5"/>
        <v/>
      </c>
    </row>
    <row r="100" spans="2:25" ht="22.5" customHeight="1" x14ac:dyDescent="0.2">
      <c r="B100" s="9">
        <v>78</v>
      </c>
      <c r="C100" s="14"/>
      <c r="D100" s="19"/>
      <c r="E100" s="22"/>
      <c r="F100" s="26"/>
      <c r="G100" s="171"/>
      <c r="H100" s="172"/>
      <c r="I100" s="33"/>
      <c r="J100" s="169"/>
      <c r="K100" s="173"/>
      <c r="L100" s="169"/>
      <c r="M100" s="170"/>
      <c r="T100" s="1" t="e">
        <f t="shared" si="3"/>
        <v>#N/A</v>
      </c>
      <c r="U100" s="40">
        <f t="shared" si="4"/>
        <v>0</v>
      </c>
      <c r="V100" s="40">
        <f t="shared" si="4"/>
        <v>0</v>
      </c>
      <c r="W100" s="40">
        <f t="shared" si="4"/>
        <v>0</v>
      </c>
      <c r="X100" s="40">
        <f t="shared" si="4"/>
        <v>0</v>
      </c>
      <c r="Y100" s="42" t="str">
        <f t="shared" si="5"/>
        <v/>
      </c>
    </row>
    <row r="101" spans="2:25" ht="22.5" customHeight="1" x14ac:dyDescent="0.2">
      <c r="B101" s="9">
        <v>79</v>
      </c>
      <c r="C101" s="13"/>
      <c r="D101" s="18"/>
      <c r="E101" s="21"/>
      <c r="F101" s="26"/>
      <c r="G101" s="171"/>
      <c r="H101" s="172"/>
      <c r="I101" s="33"/>
      <c r="J101" s="169"/>
      <c r="K101" s="173"/>
      <c r="L101" s="169"/>
      <c r="M101" s="170"/>
      <c r="T101" s="1" t="e">
        <f t="shared" si="3"/>
        <v>#N/A</v>
      </c>
      <c r="U101" s="40">
        <f t="shared" si="4"/>
        <v>0</v>
      </c>
      <c r="V101" s="40">
        <f t="shared" si="4"/>
        <v>0</v>
      </c>
      <c r="W101" s="40">
        <f t="shared" si="4"/>
        <v>0</v>
      </c>
      <c r="X101" s="40">
        <f t="shared" si="4"/>
        <v>0</v>
      </c>
      <c r="Y101" s="42" t="str">
        <f t="shared" si="5"/>
        <v/>
      </c>
    </row>
    <row r="102" spans="2:25" ht="22.5" customHeight="1" x14ac:dyDescent="0.2">
      <c r="B102" s="9">
        <v>80</v>
      </c>
      <c r="C102" s="14"/>
      <c r="D102" s="19"/>
      <c r="E102" s="22"/>
      <c r="F102" s="26"/>
      <c r="G102" s="171"/>
      <c r="H102" s="172"/>
      <c r="I102" s="33"/>
      <c r="J102" s="169"/>
      <c r="K102" s="173"/>
      <c r="L102" s="169"/>
      <c r="M102" s="170"/>
      <c r="T102" s="1" t="e">
        <f t="shared" si="3"/>
        <v>#N/A</v>
      </c>
      <c r="U102" s="40">
        <f t="shared" si="4"/>
        <v>0</v>
      </c>
      <c r="V102" s="40">
        <f t="shared" si="4"/>
        <v>0</v>
      </c>
      <c r="W102" s="40">
        <f t="shared" si="4"/>
        <v>0</v>
      </c>
      <c r="X102" s="40">
        <f t="shared" si="4"/>
        <v>0</v>
      </c>
      <c r="Y102" s="42" t="str">
        <f t="shared" si="5"/>
        <v/>
      </c>
    </row>
    <row r="103" spans="2:25" ht="22.5" customHeight="1" x14ac:dyDescent="0.2">
      <c r="B103" s="9">
        <v>81</v>
      </c>
      <c r="C103" s="14"/>
      <c r="D103" s="18"/>
      <c r="E103" s="21"/>
      <c r="F103" s="26"/>
      <c r="G103" s="171"/>
      <c r="H103" s="172"/>
      <c r="I103" s="33"/>
      <c r="J103" s="169"/>
      <c r="K103" s="173"/>
      <c r="L103" s="169"/>
      <c r="M103" s="170"/>
      <c r="T103" s="1" t="e">
        <f t="shared" si="3"/>
        <v>#N/A</v>
      </c>
      <c r="U103" s="40">
        <f t="shared" si="4"/>
        <v>0</v>
      </c>
      <c r="V103" s="40">
        <f t="shared" si="4"/>
        <v>0</v>
      </c>
      <c r="W103" s="40">
        <f t="shared" si="4"/>
        <v>0</v>
      </c>
      <c r="X103" s="40">
        <f t="shared" si="4"/>
        <v>0</v>
      </c>
      <c r="Y103" s="42" t="str">
        <f t="shared" si="5"/>
        <v/>
      </c>
    </row>
    <row r="104" spans="2:25" ht="22.5" customHeight="1" x14ac:dyDescent="0.2">
      <c r="B104" s="9">
        <v>82</v>
      </c>
      <c r="C104" s="14"/>
      <c r="D104" s="19"/>
      <c r="E104" s="22"/>
      <c r="F104" s="26"/>
      <c r="G104" s="171"/>
      <c r="H104" s="172"/>
      <c r="I104" s="33"/>
      <c r="J104" s="169"/>
      <c r="K104" s="173"/>
      <c r="L104" s="169"/>
      <c r="M104" s="170"/>
      <c r="T104" s="1" t="e">
        <f t="shared" si="3"/>
        <v>#N/A</v>
      </c>
      <c r="U104" s="40">
        <f t="shared" si="4"/>
        <v>0</v>
      </c>
      <c r="V104" s="40">
        <f t="shared" si="4"/>
        <v>0</v>
      </c>
      <c r="W104" s="40">
        <f t="shared" si="4"/>
        <v>0</v>
      </c>
      <c r="X104" s="40">
        <f t="shared" si="4"/>
        <v>0</v>
      </c>
      <c r="Y104" s="42" t="str">
        <f t="shared" si="5"/>
        <v/>
      </c>
    </row>
    <row r="105" spans="2:25" ht="22.5" customHeight="1" x14ac:dyDescent="0.2">
      <c r="B105" s="9">
        <v>83</v>
      </c>
      <c r="C105" s="14"/>
      <c r="D105" s="18"/>
      <c r="E105" s="21"/>
      <c r="F105" s="26"/>
      <c r="G105" s="171"/>
      <c r="H105" s="172"/>
      <c r="I105" s="33"/>
      <c r="J105" s="169"/>
      <c r="K105" s="173"/>
      <c r="L105" s="169"/>
      <c r="M105" s="170"/>
      <c r="T105" s="1" t="e">
        <f t="shared" si="3"/>
        <v>#N/A</v>
      </c>
      <c r="U105" s="40">
        <f t="shared" si="4"/>
        <v>0</v>
      </c>
      <c r="V105" s="40">
        <f t="shared" si="4"/>
        <v>0</v>
      </c>
      <c r="W105" s="40">
        <f t="shared" si="4"/>
        <v>0</v>
      </c>
      <c r="X105" s="40">
        <f t="shared" si="4"/>
        <v>0</v>
      </c>
      <c r="Y105" s="42" t="str">
        <f t="shared" si="5"/>
        <v/>
      </c>
    </row>
    <row r="106" spans="2:25" ht="22.5" customHeight="1" x14ac:dyDescent="0.2">
      <c r="B106" s="9">
        <v>84</v>
      </c>
      <c r="C106" s="14"/>
      <c r="D106" s="19"/>
      <c r="E106" s="22"/>
      <c r="F106" s="26"/>
      <c r="G106" s="171"/>
      <c r="H106" s="172"/>
      <c r="I106" s="33"/>
      <c r="J106" s="169"/>
      <c r="K106" s="173"/>
      <c r="L106" s="169"/>
      <c r="M106" s="170"/>
      <c r="T106" s="1" t="e">
        <f t="shared" si="3"/>
        <v>#N/A</v>
      </c>
      <c r="U106" s="40">
        <f t="shared" si="4"/>
        <v>0</v>
      </c>
      <c r="V106" s="40">
        <f t="shared" si="4"/>
        <v>0</v>
      </c>
      <c r="W106" s="40">
        <f t="shared" si="4"/>
        <v>0</v>
      </c>
      <c r="X106" s="40">
        <f t="shared" si="4"/>
        <v>0</v>
      </c>
      <c r="Y106" s="42" t="str">
        <f t="shared" si="5"/>
        <v/>
      </c>
    </row>
    <row r="107" spans="2:25" ht="22.5" customHeight="1" x14ac:dyDescent="0.2">
      <c r="B107" s="9">
        <v>85</v>
      </c>
      <c r="C107" s="13"/>
      <c r="D107" s="18"/>
      <c r="E107" s="21"/>
      <c r="F107" s="26"/>
      <c r="G107" s="171"/>
      <c r="H107" s="172"/>
      <c r="I107" s="33"/>
      <c r="J107" s="169"/>
      <c r="K107" s="173"/>
      <c r="L107" s="169"/>
      <c r="M107" s="170"/>
      <c r="T107" s="1" t="e">
        <f t="shared" si="3"/>
        <v>#N/A</v>
      </c>
      <c r="U107" s="40">
        <f t="shared" si="4"/>
        <v>0</v>
      </c>
      <c r="V107" s="40">
        <f t="shared" si="4"/>
        <v>0</v>
      </c>
      <c r="W107" s="40">
        <f t="shared" si="4"/>
        <v>0</v>
      </c>
      <c r="X107" s="40">
        <f t="shared" si="4"/>
        <v>0</v>
      </c>
      <c r="Y107" s="42" t="str">
        <f t="shared" si="5"/>
        <v/>
      </c>
    </row>
    <row r="108" spans="2:25" ht="22.5" customHeight="1" x14ac:dyDescent="0.2">
      <c r="B108" s="9">
        <v>86</v>
      </c>
      <c r="C108" s="14"/>
      <c r="D108" s="19"/>
      <c r="E108" s="22"/>
      <c r="F108" s="26"/>
      <c r="G108" s="171"/>
      <c r="H108" s="172"/>
      <c r="I108" s="33"/>
      <c r="J108" s="169"/>
      <c r="K108" s="173"/>
      <c r="L108" s="169"/>
      <c r="M108" s="170"/>
      <c r="T108" s="1" t="e">
        <f t="shared" si="3"/>
        <v>#N/A</v>
      </c>
      <c r="U108" s="40">
        <f t="shared" si="4"/>
        <v>0</v>
      </c>
      <c r="V108" s="40">
        <f t="shared" si="4"/>
        <v>0</v>
      </c>
      <c r="W108" s="40">
        <f t="shared" si="4"/>
        <v>0</v>
      </c>
      <c r="X108" s="40">
        <f t="shared" si="4"/>
        <v>0</v>
      </c>
      <c r="Y108" s="42" t="str">
        <f t="shared" si="5"/>
        <v/>
      </c>
    </row>
    <row r="109" spans="2:25" ht="22.5" customHeight="1" x14ac:dyDescent="0.2">
      <c r="B109" s="9">
        <v>87</v>
      </c>
      <c r="C109" s="14"/>
      <c r="D109" s="18"/>
      <c r="E109" s="21"/>
      <c r="F109" s="26"/>
      <c r="G109" s="171"/>
      <c r="H109" s="172"/>
      <c r="I109" s="33"/>
      <c r="J109" s="169"/>
      <c r="K109" s="173"/>
      <c r="L109" s="169"/>
      <c r="M109" s="170"/>
      <c r="T109" s="1" t="e">
        <f t="shared" si="3"/>
        <v>#N/A</v>
      </c>
      <c r="U109" s="40">
        <f t="shared" si="4"/>
        <v>0</v>
      </c>
      <c r="V109" s="40">
        <f t="shared" si="4"/>
        <v>0</v>
      </c>
      <c r="W109" s="40">
        <f t="shared" si="4"/>
        <v>0</v>
      </c>
      <c r="X109" s="40">
        <f t="shared" si="4"/>
        <v>0</v>
      </c>
      <c r="Y109" s="42" t="str">
        <f t="shared" si="5"/>
        <v/>
      </c>
    </row>
    <row r="110" spans="2:25" ht="22.5" customHeight="1" x14ac:dyDescent="0.2">
      <c r="B110" s="9">
        <v>88</v>
      </c>
      <c r="C110" s="14"/>
      <c r="D110" s="19"/>
      <c r="E110" s="22"/>
      <c r="F110" s="26"/>
      <c r="G110" s="171"/>
      <c r="H110" s="172"/>
      <c r="I110" s="33"/>
      <c r="J110" s="169"/>
      <c r="K110" s="173"/>
      <c r="L110" s="169"/>
      <c r="M110" s="170"/>
      <c r="T110" s="1" t="e">
        <f t="shared" si="3"/>
        <v>#N/A</v>
      </c>
      <c r="U110" s="40">
        <f t="shared" si="4"/>
        <v>0</v>
      </c>
      <c r="V110" s="40">
        <f t="shared" si="4"/>
        <v>0</v>
      </c>
      <c r="W110" s="40">
        <f t="shared" si="4"/>
        <v>0</v>
      </c>
      <c r="X110" s="40">
        <f t="shared" si="4"/>
        <v>0</v>
      </c>
      <c r="Y110" s="42" t="str">
        <f t="shared" si="5"/>
        <v/>
      </c>
    </row>
    <row r="111" spans="2:25" ht="22.5" customHeight="1" x14ac:dyDescent="0.2">
      <c r="B111" s="9">
        <v>89</v>
      </c>
      <c r="C111" s="14"/>
      <c r="D111" s="18"/>
      <c r="E111" s="21"/>
      <c r="F111" s="26"/>
      <c r="G111" s="171"/>
      <c r="H111" s="172"/>
      <c r="I111" s="33"/>
      <c r="J111" s="169"/>
      <c r="K111" s="173"/>
      <c r="L111" s="169"/>
      <c r="M111" s="170"/>
      <c r="T111" s="1" t="e">
        <f t="shared" si="3"/>
        <v>#N/A</v>
      </c>
      <c r="U111" s="40">
        <f t="shared" si="4"/>
        <v>0</v>
      </c>
      <c r="V111" s="40">
        <f t="shared" si="4"/>
        <v>0</v>
      </c>
      <c r="W111" s="40">
        <f t="shared" si="4"/>
        <v>0</v>
      </c>
      <c r="X111" s="40">
        <f t="shared" si="4"/>
        <v>0</v>
      </c>
      <c r="Y111" s="42" t="str">
        <f t="shared" si="5"/>
        <v/>
      </c>
    </row>
    <row r="112" spans="2:25" ht="22.5" customHeight="1" x14ac:dyDescent="0.2">
      <c r="B112" s="9">
        <v>90</v>
      </c>
      <c r="C112" s="14"/>
      <c r="D112" s="19"/>
      <c r="E112" s="22"/>
      <c r="F112" s="26"/>
      <c r="G112" s="171"/>
      <c r="H112" s="172"/>
      <c r="I112" s="33"/>
      <c r="J112" s="169"/>
      <c r="K112" s="173"/>
      <c r="L112" s="169"/>
      <c r="M112" s="170"/>
      <c r="T112" s="1" t="e">
        <f t="shared" si="3"/>
        <v>#N/A</v>
      </c>
      <c r="U112" s="40">
        <f t="shared" si="4"/>
        <v>0</v>
      </c>
      <c r="V112" s="40">
        <f t="shared" si="4"/>
        <v>0</v>
      </c>
      <c r="W112" s="40">
        <f t="shared" si="4"/>
        <v>0</v>
      </c>
      <c r="X112" s="40">
        <f t="shared" si="4"/>
        <v>0</v>
      </c>
      <c r="Y112" s="42" t="str">
        <f t="shared" si="5"/>
        <v/>
      </c>
    </row>
    <row r="113" spans="2:25" ht="22.5" customHeight="1" x14ac:dyDescent="0.2">
      <c r="B113" s="9">
        <v>91</v>
      </c>
      <c r="C113" s="13"/>
      <c r="D113" s="18"/>
      <c r="E113" s="21"/>
      <c r="F113" s="26"/>
      <c r="G113" s="171"/>
      <c r="H113" s="172"/>
      <c r="I113" s="33"/>
      <c r="J113" s="169"/>
      <c r="K113" s="173"/>
      <c r="L113" s="169"/>
      <c r="M113" s="170"/>
      <c r="T113" s="1" t="e">
        <f t="shared" si="3"/>
        <v>#N/A</v>
      </c>
      <c r="U113" s="40">
        <f t="shared" si="4"/>
        <v>0</v>
      </c>
      <c r="V113" s="40">
        <f t="shared" si="4"/>
        <v>0</v>
      </c>
      <c r="W113" s="40">
        <f t="shared" si="4"/>
        <v>0</v>
      </c>
      <c r="X113" s="40">
        <f t="shared" si="4"/>
        <v>0</v>
      </c>
      <c r="Y113" s="42" t="str">
        <f t="shared" si="5"/>
        <v/>
      </c>
    </row>
    <row r="114" spans="2:25" ht="22.5" customHeight="1" x14ac:dyDescent="0.2">
      <c r="B114" s="9">
        <v>92</v>
      </c>
      <c r="C114" s="14"/>
      <c r="D114" s="19"/>
      <c r="E114" s="22"/>
      <c r="F114" s="26"/>
      <c r="G114" s="171"/>
      <c r="H114" s="172"/>
      <c r="I114" s="33"/>
      <c r="J114" s="169"/>
      <c r="K114" s="173"/>
      <c r="L114" s="169"/>
      <c r="M114" s="170"/>
      <c r="T114" s="1" t="e">
        <f t="shared" si="3"/>
        <v>#N/A</v>
      </c>
      <c r="U114" s="40">
        <f t="shared" si="4"/>
        <v>0</v>
      </c>
      <c r="V114" s="40">
        <f t="shared" si="4"/>
        <v>0</v>
      </c>
      <c r="W114" s="40">
        <f t="shared" si="4"/>
        <v>0</v>
      </c>
      <c r="X114" s="40">
        <f t="shared" si="4"/>
        <v>0</v>
      </c>
      <c r="Y114" s="42" t="str">
        <f t="shared" si="5"/>
        <v/>
      </c>
    </row>
    <row r="115" spans="2:25" ht="22.5" customHeight="1" x14ac:dyDescent="0.2">
      <c r="B115" s="9">
        <v>93</v>
      </c>
      <c r="C115" s="14"/>
      <c r="D115" s="18"/>
      <c r="E115" s="21"/>
      <c r="F115" s="26"/>
      <c r="G115" s="171"/>
      <c r="H115" s="172"/>
      <c r="I115" s="33"/>
      <c r="J115" s="169"/>
      <c r="K115" s="173"/>
      <c r="L115" s="169"/>
      <c r="M115" s="170"/>
      <c r="T115" s="1" t="e">
        <f t="shared" si="3"/>
        <v>#N/A</v>
      </c>
      <c r="U115" s="40">
        <f t="shared" si="4"/>
        <v>0</v>
      </c>
      <c r="V115" s="40">
        <f t="shared" si="4"/>
        <v>0</v>
      </c>
      <c r="W115" s="40">
        <f t="shared" si="4"/>
        <v>0</v>
      </c>
      <c r="X115" s="40">
        <f t="shared" si="4"/>
        <v>0</v>
      </c>
      <c r="Y115" s="42" t="str">
        <f t="shared" si="5"/>
        <v/>
      </c>
    </row>
    <row r="116" spans="2:25" ht="22.5" customHeight="1" x14ac:dyDescent="0.2">
      <c r="B116" s="9">
        <v>94</v>
      </c>
      <c r="C116" s="14"/>
      <c r="D116" s="19"/>
      <c r="E116" s="22"/>
      <c r="F116" s="26"/>
      <c r="G116" s="171"/>
      <c r="H116" s="172"/>
      <c r="I116" s="33"/>
      <c r="J116" s="169"/>
      <c r="K116" s="173"/>
      <c r="L116" s="169"/>
      <c r="M116" s="170"/>
      <c r="T116" s="1" t="e">
        <f t="shared" si="3"/>
        <v>#N/A</v>
      </c>
      <c r="U116" s="40">
        <f t="shared" si="4"/>
        <v>0</v>
      </c>
      <c r="V116" s="40">
        <f t="shared" si="4"/>
        <v>0</v>
      </c>
      <c r="W116" s="40">
        <f t="shared" si="4"/>
        <v>0</v>
      </c>
      <c r="X116" s="40">
        <f t="shared" si="4"/>
        <v>0</v>
      </c>
      <c r="Y116" s="42" t="str">
        <f t="shared" si="5"/>
        <v/>
      </c>
    </row>
    <row r="117" spans="2:25" ht="22.5" customHeight="1" x14ac:dyDescent="0.2">
      <c r="B117" s="9">
        <v>95</v>
      </c>
      <c r="C117" s="14"/>
      <c r="D117" s="18"/>
      <c r="E117" s="21"/>
      <c r="F117" s="26"/>
      <c r="G117" s="171"/>
      <c r="H117" s="172"/>
      <c r="I117" s="33"/>
      <c r="J117" s="169"/>
      <c r="K117" s="173"/>
      <c r="L117" s="169"/>
      <c r="M117" s="170"/>
      <c r="T117" s="1" t="e">
        <f t="shared" si="3"/>
        <v>#N/A</v>
      </c>
      <c r="U117" s="40">
        <f t="shared" si="4"/>
        <v>0</v>
      </c>
      <c r="V117" s="40">
        <f t="shared" si="4"/>
        <v>0</v>
      </c>
      <c r="W117" s="40">
        <f t="shared" si="4"/>
        <v>0</v>
      </c>
      <c r="X117" s="40">
        <f t="shared" si="4"/>
        <v>0</v>
      </c>
      <c r="Y117" s="42" t="str">
        <f t="shared" si="5"/>
        <v/>
      </c>
    </row>
    <row r="118" spans="2:25" ht="22.5" customHeight="1" x14ac:dyDescent="0.2">
      <c r="B118" s="9">
        <v>96</v>
      </c>
      <c r="C118" s="14"/>
      <c r="D118" s="19"/>
      <c r="E118" s="22"/>
      <c r="F118" s="26"/>
      <c r="G118" s="171"/>
      <c r="H118" s="172"/>
      <c r="I118" s="33"/>
      <c r="J118" s="169"/>
      <c r="K118" s="173"/>
      <c r="L118" s="169"/>
      <c r="M118" s="170"/>
      <c r="T118" s="1" t="e">
        <f t="shared" si="3"/>
        <v>#N/A</v>
      </c>
      <c r="U118" s="40">
        <f t="shared" si="4"/>
        <v>0</v>
      </c>
      <c r="V118" s="40">
        <f t="shared" si="4"/>
        <v>0</v>
      </c>
      <c r="W118" s="40">
        <f t="shared" si="4"/>
        <v>0</v>
      </c>
      <c r="X118" s="40">
        <f t="shared" si="4"/>
        <v>0</v>
      </c>
      <c r="Y118" s="42" t="str">
        <f t="shared" si="5"/>
        <v/>
      </c>
    </row>
    <row r="119" spans="2:25" ht="22.5" customHeight="1" x14ac:dyDescent="0.2">
      <c r="B119" s="9">
        <v>97</v>
      </c>
      <c r="C119" s="13"/>
      <c r="D119" s="18"/>
      <c r="E119" s="21"/>
      <c r="F119" s="26"/>
      <c r="G119" s="171"/>
      <c r="H119" s="172"/>
      <c r="I119" s="33"/>
      <c r="J119" s="169"/>
      <c r="K119" s="173"/>
      <c r="L119" s="169"/>
      <c r="M119" s="170"/>
      <c r="T119" s="1" t="e">
        <f t="shared" si="3"/>
        <v>#N/A</v>
      </c>
      <c r="U119" s="40">
        <f t="shared" si="4"/>
        <v>0</v>
      </c>
      <c r="V119" s="40">
        <f t="shared" si="4"/>
        <v>0</v>
      </c>
      <c r="W119" s="40">
        <f t="shared" si="4"/>
        <v>0</v>
      </c>
      <c r="X119" s="40">
        <f t="shared" si="4"/>
        <v>0</v>
      </c>
      <c r="Y119" s="42" t="str">
        <f t="shared" si="5"/>
        <v/>
      </c>
    </row>
    <row r="120" spans="2:25" ht="22.5" customHeight="1" x14ac:dyDescent="0.2">
      <c r="B120" s="9">
        <v>98</v>
      </c>
      <c r="C120" s="14"/>
      <c r="D120" s="19"/>
      <c r="E120" s="22"/>
      <c r="F120" s="26"/>
      <c r="G120" s="171"/>
      <c r="H120" s="172"/>
      <c r="I120" s="33"/>
      <c r="J120" s="169"/>
      <c r="K120" s="173"/>
      <c r="L120" s="169"/>
      <c r="M120" s="170"/>
      <c r="T120" s="1" t="e">
        <f t="shared" si="3"/>
        <v>#N/A</v>
      </c>
      <c r="U120" s="40">
        <f t="shared" si="4"/>
        <v>0</v>
      </c>
      <c r="V120" s="40">
        <f t="shared" si="4"/>
        <v>0</v>
      </c>
      <c r="W120" s="40">
        <f t="shared" si="4"/>
        <v>0</v>
      </c>
      <c r="X120" s="40">
        <f t="shared" si="4"/>
        <v>0</v>
      </c>
      <c r="Y120" s="42" t="str">
        <f t="shared" si="5"/>
        <v/>
      </c>
    </row>
    <row r="121" spans="2:25" ht="22.5" customHeight="1" x14ac:dyDescent="0.2">
      <c r="B121" s="9">
        <v>99</v>
      </c>
      <c r="C121" s="14"/>
      <c r="D121" s="18"/>
      <c r="E121" s="21"/>
      <c r="F121" s="26"/>
      <c r="G121" s="171"/>
      <c r="H121" s="172"/>
      <c r="I121" s="33"/>
      <c r="J121" s="169"/>
      <c r="K121" s="173"/>
      <c r="L121" s="169"/>
      <c r="M121" s="170"/>
      <c r="T121" s="1" t="e">
        <f t="shared" si="3"/>
        <v>#N/A</v>
      </c>
      <c r="U121" s="40">
        <f t="shared" si="4"/>
        <v>0</v>
      </c>
      <c r="V121" s="40">
        <f t="shared" si="4"/>
        <v>0</v>
      </c>
      <c r="W121" s="40">
        <f t="shared" si="4"/>
        <v>0</v>
      </c>
      <c r="X121" s="40">
        <f t="shared" si="4"/>
        <v>0</v>
      </c>
      <c r="Y121" s="42" t="str">
        <f t="shared" si="5"/>
        <v/>
      </c>
    </row>
    <row r="122" spans="2:25" ht="22.5" customHeight="1" x14ac:dyDescent="0.2">
      <c r="B122" s="9">
        <v>100</v>
      </c>
      <c r="C122" s="14"/>
      <c r="D122" s="19"/>
      <c r="E122" s="22"/>
      <c r="F122" s="26"/>
      <c r="G122" s="171"/>
      <c r="H122" s="172"/>
      <c r="I122" s="33"/>
      <c r="J122" s="169"/>
      <c r="K122" s="173"/>
      <c r="L122" s="169"/>
      <c r="M122" s="170"/>
      <c r="T122" s="1" t="e">
        <f t="shared" si="3"/>
        <v>#N/A</v>
      </c>
      <c r="U122" s="40">
        <f t="shared" si="4"/>
        <v>0</v>
      </c>
      <c r="V122" s="40">
        <f t="shared" si="4"/>
        <v>0</v>
      </c>
      <c r="W122" s="40">
        <f t="shared" si="4"/>
        <v>0</v>
      </c>
      <c r="X122" s="40">
        <f t="shared" si="4"/>
        <v>0</v>
      </c>
      <c r="Y122" s="42" t="str">
        <f t="shared" si="5"/>
        <v/>
      </c>
    </row>
    <row r="123" spans="2:25" ht="22.5" customHeight="1" x14ac:dyDescent="0.2">
      <c r="B123" s="9">
        <v>101</v>
      </c>
      <c r="C123" s="14"/>
      <c r="D123" s="18"/>
      <c r="E123" s="21"/>
      <c r="F123" s="26"/>
      <c r="G123" s="171"/>
      <c r="H123" s="172"/>
      <c r="I123" s="33"/>
      <c r="J123" s="169"/>
      <c r="K123" s="173"/>
      <c r="L123" s="169"/>
      <c r="M123" s="170"/>
      <c r="T123" s="1" t="e">
        <f t="shared" si="3"/>
        <v>#N/A</v>
      </c>
      <c r="U123" s="40">
        <f t="shared" si="4"/>
        <v>0</v>
      </c>
      <c r="V123" s="40">
        <f t="shared" si="4"/>
        <v>0</v>
      </c>
      <c r="W123" s="40">
        <f t="shared" si="4"/>
        <v>0</v>
      </c>
      <c r="X123" s="40">
        <f t="shared" si="4"/>
        <v>0</v>
      </c>
      <c r="Y123" s="42" t="str">
        <f t="shared" si="5"/>
        <v/>
      </c>
    </row>
    <row r="124" spans="2:25" ht="22.5" customHeight="1" x14ac:dyDescent="0.2">
      <c r="B124" s="9">
        <v>102</v>
      </c>
      <c r="C124" s="14"/>
      <c r="D124" s="19"/>
      <c r="E124" s="22"/>
      <c r="F124" s="26"/>
      <c r="G124" s="171"/>
      <c r="H124" s="172"/>
      <c r="I124" s="33"/>
      <c r="J124" s="169"/>
      <c r="K124" s="173"/>
      <c r="L124" s="169"/>
      <c r="M124" s="170"/>
      <c r="T124" s="1" t="e">
        <f t="shared" si="3"/>
        <v>#N/A</v>
      </c>
      <c r="U124" s="40">
        <f t="shared" si="4"/>
        <v>0</v>
      </c>
      <c r="V124" s="40">
        <f t="shared" si="4"/>
        <v>0</v>
      </c>
      <c r="W124" s="40">
        <f t="shared" si="4"/>
        <v>0</v>
      </c>
      <c r="X124" s="40">
        <f t="shared" si="4"/>
        <v>0</v>
      </c>
      <c r="Y124" s="42" t="str">
        <f t="shared" si="5"/>
        <v/>
      </c>
    </row>
    <row r="125" spans="2:25" ht="22.5" customHeight="1" x14ac:dyDescent="0.2">
      <c r="B125" s="9">
        <v>103</v>
      </c>
      <c r="C125" s="13"/>
      <c r="D125" s="18"/>
      <c r="E125" s="21"/>
      <c r="F125" s="26"/>
      <c r="G125" s="171"/>
      <c r="H125" s="172"/>
      <c r="I125" s="33"/>
      <c r="J125" s="169"/>
      <c r="K125" s="173"/>
      <c r="L125" s="169"/>
      <c r="M125" s="170"/>
      <c r="T125" s="1" t="e">
        <f t="shared" si="3"/>
        <v>#N/A</v>
      </c>
      <c r="U125" s="40">
        <f t="shared" si="4"/>
        <v>0</v>
      </c>
      <c r="V125" s="40">
        <f t="shared" si="4"/>
        <v>0</v>
      </c>
      <c r="W125" s="40">
        <f t="shared" si="4"/>
        <v>0</v>
      </c>
      <c r="X125" s="40">
        <f t="shared" si="4"/>
        <v>0</v>
      </c>
      <c r="Y125" s="42" t="str">
        <f t="shared" si="5"/>
        <v/>
      </c>
    </row>
    <row r="126" spans="2:25" ht="22.5" customHeight="1" x14ac:dyDescent="0.2">
      <c r="B126" s="9">
        <v>104</v>
      </c>
      <c r="C126" s="14"/>
      <c r="D126" s="19"/>
      <c r="E126" s="22"/>
      <c r="F126" s="26"/>
      <c r="G126" s="171"/>
      <c r="H126" s="172"/>
      <c r="I126" s="33"/>
      <c r="J126" s="169"/>
      <c r="K126" s="173"/>
      <c r="L126" s="169"/>
      <c r="M126" s="170"/>
      <c r="T126" s="1" t="e">
        <f t="shared" si="3"/>
        <v>#N/A</v>
      </c>
      <c r="U126" s="40">
        <f t="shared" si="4"/>
        <v>0</v>
      </c>
      <c r="V126" s="40">
        <f t="shared" si="4"/>
        <v>0</v>
      </c>
      <c r="W126" s="40">
        <f t="shared" si="4"/>
        <v>0</v>
      </c>
      <c r="X126" s="40">
        <f t="shared" si="4"/>
        <v>0</v>
      </c>
      <c r="Y126" s="42" t="str">
        <f t="shared" si="5"/>
        <v/>
      </c>
    </row>
    <row r="127" spans="2:25" ht="22.5" customHeight="1" x14ac:dyDescent="0.2">
      <c r="B127" s="9">
        <v>105</v>
      </c>
      <c r="C127" s="14"/>
      <c r="D127" s="18"/>
      <c r="E127" s="21"/>
      <c r="F127" s="26"/>
      <c r="G127" s="171"/>
      <c r="H127" s="172"/>
      <c r="I127" s="33"/>
      <c r="J127" s="169"/>
      <c r="K127" s="173"/>
      <c r="L127" s="169"/>
      <c r="M127" s="170"/>
      <c r="T127" s="1" t="e">
        <f t="shared" si="3"/>
        <v>#N/A</v>
      </c>
      <c r="U127" s="40">
        <f t="shared" si="4"/>
        <v>0</v>
      </c>
      <c r="V127" s="40">
        <f t="shared" si="4"/>
        <v>0</v>
      </c>
      <c r="W127" s="40">
        <f t="shared" si="4"/>
        <v>0</v>
      </c>
      <c r="X127" s="40">
        <f t="shared" si="4"/>
        <v>0</v>
      </c>
      <c r="Y127" s="42" t="str">
        <f t="shared" si="5"/>
        <v/>
      </c>
    </row>
    <row r="128" spans="2:25" ht="22.5" customHeight="1" x14ac:dyDescent="0.2">
      <c r="B128" s="9">
        <v>106</v>
      </c>
      <c r="C128" s="14"/>
      <c r="D128" s="19"/>
      <c r="E128" s="22"/>
      <c r="F128" s="26"/>
      <c r="G128" s="171"/>
      <c r="H128" s="172"/>
      <c r="I128" s="33"/>
      <c r="J128" s="169"/>
      <c r="K128" s="173"/>
      <c r="L128" s="169"/>
      <c r="M128" s="170"/>
      <c r="T128" s="1" t="e">
        <f t="shared" si="3"/>
        <v>#N/A</v>
      </c>
      <c r="U128" s="40">
        <f t="shared" si="4"/>
        <v>0</v>
      </c>
      <c r="V128" s="40">
        <f t="shared" si="4"/>
        <v>0</v>
      </c>
      <c r="W128" s="40">
        <f t="shared" si="4"/>
        <v>0</v>
      </c>
      <c r="X128" s="40">
        <f t="shared" si="4"/>
        <v>0</v>
      </c>
      <c r="Y128" s="42" t="str">
        <f t="shared" si="5"/>
        <v/>
      </c>
    </row>
    <row r="129" spans="2:25" ht="22.5" customHeight="1" x14ac:dyDescent="0.2">
      <c r="B129" s="9">
        <v>107</v>
      </c>
      <c r="C129" s="14"/>
      <c r="D129" s="18"/>
      <c r="E129" s="21"/>
      <c r="F129" s="26"/>
      <c r="G129" s="171"/>
      <c r="H129" s="172"/>
      <c r="I129" s="33"/>
      <c r="J129" s="169"/>
      <c r="K129" s="173"/>
      <c r="L129" s="169"/>
      <c r="M129" s="170"/>
      <c r="T129" s="1" t="e">
        <f t="shared" si="3"/>
        <v>#N/A</v>
      </c>
      <c r="U129" s="40">
        <f t="shared" si="4"/>
        <v>0</v>
      </c>
      <c r="V129" s="40">
        <f t="shared" si="4"/>
        <v>0</v>
      </c>
      <c r="W129" s="40">
        <f t="shared" si="4"/>
        <v>0</v>
      </c>
      <c r="X129" s="40">
        <f t="shared" si="4"/>
        <v>0</v>
      </c>
      <c r="Y129" s="42" t="str">
        <f t="shared" si="5"/>
        <v/>
      </c>
    </row>
    <row r="130" spans="2:25" ht="22.5" customHeight="1" x14ac:dyDescent="0.2">
      <c r="B130" s="9">
        <v>108</v>
      </c>
      <c r="C130" s="14"/>
      <c r="D130" s="19"/>
      <c r="E130" s="22"/>
      <c r="F130" s="26"/>
      <c r="G130" s="171"/>
      <c r="H130" s="172"/>
      <c r="I130" s="33"/>
      <c r="J130" s="169"/>
      <c r="K130" s="173"/>
      <c r="L130" s="169"/>
      <c r="M130" s="170"/>
      <c r="T130" s="1" t="e">
        <f t="shared" si="3"/>
        <v>#N/A</v>
      </c>
      <c r="U130" s="40">
        <f t="shared" si="4"/>
        <v>0</v>
      </c>
      <c r="V130" s="40">
        <f t="shared" si="4"/>
        <v>0</v>
      </c>
      <c r="W130" s="40">
        <f t="shared" si="4"/>
        <v>0</v>
      </c>
      <c r="X130" s="40">
        <f t="shared" si="4"/>
        <v>0</v>
      </c>
      <c r="Y130" s="42" t="str">
        <f t="shared" si="5"/>
        <v/>
      </c>
    </row>
    <row r="131" spans="2:25" ht="22.5" customHeight="1" x14ac:dyDescent="0.2">
      <c r="B131" s="9">
        <v>109</v>
      </c>
      <c r="C131" s="13"/>
      <c r="D131" s="18"/>
      <c r="E131" s="21"/>
      <c r="F131" s="26"/>
      <c r="G131" s="171"/>
      <c r="H131" s="172"/>
      <c r="I131" s="33"/>
      <c r="J131" s="169"/>
      <c r="K131" s="173"/>
      <c r="L131" s="169"/>
      <c r="M131" s="170"/>
      <c r="T131" s="1" t="e">
        <f t="shared" si="3"/>
        <v>#N/A</v>
      </c>
      <c r="U131" s="40">
        <f t="shared" si="4"/>
        <v>0</v>
      </c>
      <c r="V131" s="40">
        <f t="shared" si="4"/>
        <v>0</v>
      </c>
      <c r="W131" s="40">
        <f t="shared" si="4"/>
        <v>0</v>
      </c>
      <c r="X131" s="40">
        <f t="shared" si="4"/>
        <v>0</v>
      </c>
      <c r="Y131" s="42" t="str">
        <f t="shared" si="5"/>
        <v/>
      </c>
    </row>
    <row r="132" spans="2:25" ht="22.5" customHeight="1" x14ac:dyDescent="0.2">
      <c r="B132" s="9">
        <v>110</v>
      </c>
      <c r="C132" s="14"/>
      <c r="D132" s="19"/>
      <c r="E132" s="22"/>
      <c r="F132" s="26"/>
      <c r="G132" s="171"/>
      <c r="H132" s="172"/>
      <c r="I132" s="33"/>
      <c r="J132" s="169"/>
      <c r="K132" s="173"/>
      <c r="L132" s="169"/>
      <c r="M132" s="170"/>
      <c r="T132" s="1" t="e">
        <f t="shared" si="3"/>
        <v>#N/A</v>
      </c>
      <c r="U132" s="40">
        <f t="shared" si="4"/>
        <v>0</v>
      </c>
      <c r="V132" s="40">
        <f t="shared" si="4"/>
        <v>0</v>
      </c>
      <c r="W132" s="40">
        <f t="shared" si="4"/>
        <v>0</v>
      </c>
      <c r="X132" s="40">
        <f t="shared" si="4"/>
        <v>0</v>
      </c>
      <c r="Y132" s="42" t="str">
        <f t="shared" si="5"/>
        <v/>
      </c>
    </row>
    <row r="133" spans="2:25" ht="22.5" customHeight="1" x14ac:dyDescent="0.2">
      <c r="B133" s="9">
        <v>111</v>
      </c>
      <c r="C133" s="14"/>
      <c r="D133" s="18"/>
      <c r="E133" s="21"/>
      <c r="F133" s="26"/>
      <c r="G133" s="171"/>
      <c r="H133" s="172"/>
      <c r="I133" s="33"/>
      <c r="J133" s="169"/>
      <c r="K133" s="173"/>
      <c r="L133" s="169"/>
      <c r="M133" s="170"/>
      <c r="T133" s="1" t="e">
        <f t="shared" si="3"/>
        <v>#N/A</v>
      </c>
      <c r="U133" s="40">
        <f t="shared" si="4"/>
        <v>0</v>
      </c>
      <c r="V133" s="40">
        <f t="shared" si="4"/>
        <v>0</v>
      </c>
      <c r="W133" s="40">
        <f t="shared" si="4"/>
        <v>0</v>
      </c>
      <c r="X133" s="40">
        <f t="shared" si="4"/>
        <v>0</v>
      </c>
      <c r="Y133" s="42" t="str">
        <f t="shared" si="5"/>
        <v/>
      </c>
    </row>
    <row r="134" spans="2:25" ht="22.5" customHeight="1" x14ac:dyDescent="0.2">
      <c r="B134" s="9">
        <v>112</v>
      </c>
      <c r="C134" s="14"/>
      <c r="D134" s="19"/>
      <c r="E134" s="22"/>
      <c r="F134" s="26"/>
      <c r="G134" s="171"/>
      <c r="H134" s="172"/>
      <c r="I134" s="33"/>
      <c r="J134" s="169"/>
      <c r="K134" s="173"/>
      <c r="L134" s="169"/>
      <c r="M134" s="170"/>
      <c r="T134" s="1" t="e">
        <f t="shared" si="3"/>
        <v>#N/A</v>
      </c>
      <c r="U134" s="40">
        <f t="shared" si="4"/>
        <v>0</v>
      </c>
      <c r="V134" s="40">
        <f t="shared" si="4"/>
        <v>0</v>
      </c>
      <c r="W134" s="40">
        <f t="shared" si="4"/>
        <v>0</v>
      </c>
      <c r="X134" s="40">
        <f t="shared" si="4"/>
        <v>0</v>
      </c>
      <c r="Y134" s="42" t="str">
        <f t="shared" si="5"/>
        <v/>
      </c>
    </row>
    <row r="135" spans="2:25" ht="22.5" customHeight="1" x14ac:dyDescent="0.2">
      <c r="B135" s="9">
        <v>113</v>
      </c>
      <c r="C135" s="14"/>
      <c r="D135" s="18"/>
      <c r="E135" s="21"/>
      <c r="F135" s="26"/>
      <c r="G135" s="171"/>
      <c r="H135" s="172"/>
      <c r="I135" s="33"/>
      <c r="J135" s="169"/>
      <c r="K135" s="173"/>
      <c r="L135" s="169"/>
      <c r="M135" s="170"/>
      <c r="T135" s="1" t="e">
        <f t="shared" si="3"/>
        <v>#N/A</v>
      </c>
      <c r="U135" s="40">
        <f t="shared" si="4"/>
        <v>0</v>
      </c>
      <c r="V135" s="40">
        <f t="shared" si="4"/>
        <v>0</v>
      </c>
      <c r="W135" s="40">
        <f t="shared" si="4"/>
        <v>0</v>
      </c>
      <c r="X135" s="40">
        <f t="shared" si="4"/>
        <v>0</v>
      </c>
      <c r="Y135" s="42" t="str">
        <f t="shared" si="5"/>
        <v/>
      </c>
    </row>
    <row r="136" spans="2:25" ht="22.5" customHeight="1" x14ac:dyDescent="0.2">
      <c r="B136" s="9">
        <v>114</v>
      </c>
      <c r="C136" s="14"/>
      <c r="D136" s="19"/>
      <c r="E136" s="22"/>
      <c r="F136" s="26"/>
      <c r="G136" s="171"/>
      <c r="H136" s="172"/>
      <c r="I136" s="33"/>
      <c r="J136" s="169"/>
      <c r="K136" s="173"/>
      <c r="L136" s="169"/>
      <c r="M136" s="170"/>
      <c r="T136" s="1" t="e">
        <f t="shared" si="3"/>
        <v>#N/A</v>
      </c>
      <c r="U136" s="40">
        <f t="shared" si="4"/>
        <v>0</v>
      </c>
      <c r="V136" s="40">
        <f t="shared" si="4"/>
        <v>0</v>
      </c>
      <c r="W136" s="40">
        <f t="shared" si="4"/>
        <v>0</v>
      </c>
      <c r="X136" s="40">
        <f t="shared" si="4"/>
        <v>0</v>
      </c>
      <c r="Y136" s="42" t="str">
        <f t="shared" si="5"/>
        <v/>
      </c>
    </row>
    <row r="137" spans="2:25" ht="22.5" customHeight="1" x14ac:dyDescent="0.2">
      <c r="B137" s="9">
        <v>115</v>
      </c>
      <c r="C137" s="13"/>
      <c r="D137" s="18"/>
      <c r="E137" s="21"/>
      <c r="F137" s="26"/>
      <c r="G137" s="171"/>
      <c r="H137" s="172"/>
      <c r="I137" s="33"/>
      <c r="J137" s="169"/>
      <c r="K137" s="173"/>
      <c r="L137" s="169"/>
      <c r="M137" s="170"/>
      <c r="T137" s="1" t="e">
        <f t="shared" si="3"/>
        <v>#N/A</v>
      </c>
      <c r="U137" s="40">
        <f t="shared" si="4"/>
        <v>0</v>
      </c>
      <c r="V137" s="40">
        <f t="shared" si="4"/>
        <v>0</v>
      </c>
      <c r="W137" s="40">
        <f t="shared" si="4"/>
        <v>0</v>
      </c>
      <c r="X137" s="40">
        <f t="shared" si="4"/>
        <v>0</v>
      </c>
      <c r="Y137" s="42" t="str">
        <f t="shared" si="5"/>
        <v/>
      </c>
    </row>
    <row r="138" spans="2:25" ht="22.5" customHeight="1" x14ac:dyDescent="0.2">
      <c r="B138" s="9">
        <v>116</v>
      </c>
      <c r="C138" s="14"/>
      <c r="D138" s="19"/>
      <c r="E138" s="22"/>
      <c r="F138" s="26"/>
      <c r="G138" s="171"/>
      <c r="H138" s="172"/>
      <c r="I138" s="33"/>
      <c r="J138" s="169"/>
      <c r="K138" s="173"/>
      <c r="L138" s="169"/>
      <c r="M138" s="170"/>
      <c r="T138" s="1" t="e">
        <f t="shared" si="3"/>
        <v>#N/A</v>
      </c>
      <c r="U138" s="40">
        <f t="shared" si="4"/>
        <v>0</v>
      </c>
      <c r="V138" s="40">
        <f t="shared" si="4"/>
        <v>0</v>
      </c>
      <c r="W138" s="40">
        <f t="shared" si="4"/>
        <v>0</v>
      </c>
      <c r="X138" s="40">
        <f t="shared" si="4"/>
        <v>0</v>
      </c>
      <c r="Y138" s="42" t="str">
        <f t="shared" si="5"/>
        <v/>
      </c>
    </row>
    <row r="139" spans="2:25" ht="22.5" customHeight="1" x14ac:dyDescent="0.2">
      <c r="B139" s="9">
        <v>117</v>
      </c>
      <c r="C139" s="14"/>
      <c r="D139" s="18"/>
      <c r="E139" s="21"/>
      <c r="F139" s="26"/>
      <c r="G139" s="171"/>
      <c r="H139" s="172"/>
      <c r="I139" s="33"/>
      <c r="J139" s="169"/>
      <c r="K139" s="173"/>
      <c r="L139" s="169"/>
      <c r="M139" s="170"/>
      <c r="T139" s="1" t="e">
        <f t="shared" si="3"/>
        <v>#N/A</v>
      </c>
      <c r="U139" s="40">
        <f t="shared" si="4"/>
        <v>0</v>
      </c>
      <c r="V139" s="40">
        <f t="shared" si="4"/>
        <v>0</v>
      </c>
      <c r="W139" s="40">
        <f t="shared" si="4"/>
        <v>0</v>
      </c>
      <c r="X139" s="40">
        <f t="shared" si="4"/>
        <v>0</v>
      </c>
      <c r="Y139" s="42" t="str">
        <f t="shared" si="5"/>
        <v/>
      </c>
    </row>
    <row r="140" spans="2:25" ht="22.5" customHeight="1" x14ac:dyDescent="0.2">
      <c r="B140" s="9">
        <v>118</v>
      </c>
      <c r="C140" s="14"/>
      <c r="D140" s="19"/>
      <c r="E140" s="22"/>
      <c r="F140" s="26"/>
      <c r="G140" s="171"/>
      <c r="H140" s="172"/>
      <c r="I140" s="33"/>
      <c r="J140" s="169"/>
      <c r="K140" s="173"/>
      <c r="L140" s="169"/>
      <c r="M140" s="170"/>
      <c r="T140" s="1" t="e">
        <f t="shared" si="3"/>
        <v>#N/A</v>
      </c>
      <c r="U140" s="40">
        <f t="shared" si="4"/>
        <v>0</v>
      </c>
      <c r="V140" s="40">
        <f t="shared" si="4"/>
        <v>0</v>
      </c>
      <c r="W140" s="40">
        <f t="shared" si="4"/>
        <v>0</v>
      </c>
      <c r="X140" s="40">
        <f t="shared" si="4"/>
        <v>0</v>
      </c>
      <c r="Y140" s="42" t="str">
        <f t="shared" si="5"/>
        <v/>
      </c>
    </row>
    <row r="141" spans="2:25" ht="22.5" customHeight="1" x14ac:dyDescent="0.2">
      <c r="B141" s="9">
        <v>119</v>
      </c>
      <c r="C141" s="14"/>
      <c r="D141" s="18"/>
      <c r="E141" s="21"/>
      <c r="F141" s="26"/>
      <c r="G141" s="171"/>
      <c r="H141" s="172"/>
      <c r="I141" s="33"/>
      <c r="J141" s="169"/>
      <c r="K141" s="173"/>
      <c r="L141" s="169"/>
      <c r="M141" s="170"/>
      <c r="T141" s="1" t="e">
        <f t="shared" si="3"/>
        <v>#N/A</v>
      </c>
      <c r="U141" s="40">
        <f t="shared" si="4"/>
        <v>0</v>
      </c>
      <c r="V141" s="40">
        <f t="shared" si="4"/>
        <v>0</v>
      </c>
      <c r="W141" s="40">
        <f t="shared" si="4"/>
        <v>0</v>
      </c>
      <c r="X141" s="40">
        <f t="shared" si="4"/>
        <v>0</v>
      </c>
      <c r="Y141" s="42" t="str">
        <f t="shared" si="5"/>
        <v/>
      </c>
    </row>
    <row r="142" spans="2:25" ht="22.5" customHeight="1" x14ac:dyDescent="0.2">
      <c r="B142" s="9">
        <v>120</v>
      </c>
      <c r="C142" s="14"/>
      <c r="D142" s="19"/>
      <c r="E142" s="22"/>
      <c r="F142" s="26"/>
      <c r="G142" s="171"/>
      <c r="H142" s="172"/>
      <c r="I142" s="33"/>
      <c r="J142" s="169"/>
      <c r="K142" s="173"/>
      <c r="L142" s="169"/>
      <c r="M142" s="170"/>
      <c r="T142" s="1" t="e">
        <f t="shared" si="3"/>
        <v>#N/A</v>
      </c>
      <c r="U142" s="40">
        <f t="shared" si="4"/>
        <v>0</v>
      </c>
      <c r="V142" s="40">
        <f t="shared" si="4"/>
        <v>0</v>
      </c>
      <c r="W142" s="40">
        <f t="shared" si="4"/>
        <v>0</v>
      </c>
      <c r="X142" s="40">
        <f t="shared" si="4"/>
        <v>0</v>
      </c>
      <c r="Y142" s="42" t="str">
        <f t="shared" si="5"/>
        <v/>
      </c>
    </row>
    <row r="143" spans="2:25" ht="22.5" customHeight="1" x14ac:dyDescent="0.2">
      <c r="B143" s="9">
        <v>121</v>
      </c>
      <c r="C143" s="13"/>
      <c r="D143" s="18"/>
      <c r="E143" s="21"/>
      <c r="F143" s="26"/>
      <c r="G143" s="171"/>
      <c r="H143" s="172"/>
      <c r="I143" s="33"/>
      <c r="J143" s="169"/>
      <c r="K143" s="173"/>
      <c r="L143" s="169"/>
      <c r="M143" s="170"/>
      <c r="T143" s="1" t="e">
        <f t="shared" si="3"/>
        <v>#N/A</v>
      </c>
      <c r="U143" s="40">
        <f t="shared" si="4"/>
        <v>0</v>
      </c>
      <c r="V143" s="40">
        <f t="shared" si="4"/>
        <v>0</v>
      </c>
      <c r="W143" s="40">
        <f t="shared" si="4"/>
        <v>0</v>
      </c>
      <c r="X143" s="40">
        <f t="shared" si="4"/>
        <v>0</v>
      </c>
      <c r="Y143" s="42" t="str">
        <f t="shared" si="5"/>
        <v/>
      </c>
    </row>
    <row r="144" spans="2:25" ht="22.5" customHeight="1" x14ac:dyDescent="0.2">
      <c r="B144" s="9">
        <v>122</v>
      </c>
      <c r="C144" s="14"/>
      <c r="D144" s="19"/>
      <c r="E144" s="22"/>
      <c r="F144" s="26"/>
      <c r="G144" s="171"/>
      <c r="H144" s="172"/>
      <c r="I144" s="33"/>
      <c r="J144" s="169"/>
      <c r="K144" s="173"/>
      <c r="L144" s="169"/>
      <c r="M144" s="170"/>
      <c r="T144" s="1" t="e">
        <f t="shared" si="3"/>
        <v>#N/A</v>
      </c>
      <c r="U144" s="40">
        <f t="shared" si="4"/>
        <v>0</v>
      </c>
      <c r="V144" s="40">
        <f t="shared" si="4"/>
        <v>0</v>
      </c>
      <c r="W144" s="40">
        <f t="shared" si="4"/>
        <v>0</v>
      </c>
      <c r="X144" s="40">
        <f t="shared" si="4"/>
        <v>0</v>
      </c>
      <c r="Y144" s="42" t="str">
        <f t="shared" si="5"/>
        <v/>
      </c>
    </row>
    <row r="145" spans="2:25" ht="22.5" customHeight="1" x14ac:dyDescent="0.2">
      <c r="B145" s="9">
        <v>123</v>
      </c>
      <c r="C145" s="14"/>
      <c r="D145" s="18"/>
      <c r="E145" s="21"/>
      <c r="F145" s="26"/>
      <c r="G145" s="171"/>
      <c r="H145" s="172"/>
      <c r="I145" s="33"/>
      <c r="J145" s="169"/>
      <c r="K145" s="173"/>
      <c r="L145" s="169"/>
      <c r="M145" s="170"/>
      <c r="T145" s="1" t="e">
        <f t="shared" si="3"/>
        <v>#N/A</v>
      </c>
      <c r="U145" s="40">
        <f t="shared" si="4"/>
        <v>0</v>
      </c>
      <c r="V145" s="40">
        <f t="shared" si="4"/>
        <v>0</v>
      </c>
      <c r="W145" s="40">
        <f t="shared" si="4"/>
        <v>0</v>
      </c>
      <c r="X145" s="40">
        <f t="shared" si="4"/>
        <v>0</v>
      </c>
      <c r="Y145" s="42" t="str">
        <f t="shared" si="5"/>
        <v/>
      </c>
    </row>
    <row r="146" spans="2:25" ht="22.5" customHeight="1" x14ac:dyDescent="0.2">
      <c r="B146" s="9">
        <v>124</v>
      </c>
      <c r="C146" s="14"/>
      <c r="D146" s="19"/>
      <c r="E146" s="22"/>
      <c r="F146" s="26"/>
      <c r="G146" s="171"/>
      <c r="H146" s="172"/>
      <c r="I146" s="33"/>
      <c r="J146" s="169"/>
      <c r="K146" s="173"/>
      <c r="L146" s="169"/>
      <c r="M146" s="170"/>
      <c r="T146" s="1" t="e">
        <f t="shared" si="3"/>
        <v>#N/A</v>
      </c>
      <c r="U146" s="40">
        <f t="shared" si="4"/>
        <v>0</v>
      </c>
      <c r="V146" s="40">
        <f t="shared" si="4"/>
        <v>0</v>
      </c>
      <c r="W146" s="40">
        <f t="shared" si="4"/>
        <v>0</v>
      </c>
      <c r="X146" s="40">
        <f t="shared" si="4"/>
        <v>0</v>
      </c>
      <c r="Y146" s="42" t="str">
        <f t="shared" si="5"/>
        <v/>
      </c>
    </row>
    <row r="147" spans="2:25" ht="22.5" customHeight="1" x14ac:dyDescent="0.2">
      <c r="B147" s="9">
        <v>125</v>
      </c>
      <c r="C147" s="14"/>
      <c r="D147" s="18"/>
      <c r="E147" s="21"/>
      <c r="F147" s="26"/>
      <c r="G147" s="171"/>
      <c r="H147" s="172"/>
      <c r="I147" s="33"/>
      <c r="J147" s="169"/>
      <c r="K147" s="173"/>
      <c r="L147" s="169"/>
      <c r="M147" s="170"/>
      <c r="T147" s="1" t="e">
        <f t="shared" si="3"/>
        <v>#N/A</v>
      </c>
      <c r="U147" s="40">
        <f t="shared" si="4"/>
        <v>0</v>
      </c>
      <c r="V147" s="40">
        <f t="shared" si="4"/>
        <v>0</v>
      </c>
      <c r="W147" s="40">
        <f t="shared" si="4"/>
        <v>0</v>
      </c>
      <c r="X147" s="40">
        <f t="shared" si="4"/>
        <v>0</v>
      </c>
      <c r="Y147" s="42" t="str">
        <f t="shared" si="5"/>
        <v/>
      </c>
    </row>
    <row r="148" spans="2:25" ht="22.5" customHeight="1" x14ac:dyDescent="0.2">
      <c r="B148" s="9">
        <v>126</v>
      </c>
      <c r="C148" s="14"/>
      <c r="D148" s="19"/>
      <c r="E148" s="22"/>
      <c r="F148" s="26"/>
      <c r="G148" s="171"/>
      <c r="H148" s="172"/>
      <c r="I148" s="33"/>
      <c r="J148" s="169"/>
      <c r="K148" s="173"/>
      <c r="L148" s="169"/>
      <c r="M148" s="170"/>
      <c r="T148" s="1" t="e">
        <f t="shared" si="3"/>
        <v>#N/A</v>
      </c>
      <c r="U148" s="40">
        <f t="shared" si="4"/>
        <v>0</v>
      </c>
      <c r="V148" s="40">
        <f t="shared" si="4"/>
        <v>0</v>
      </c>
      <c r="W148" s="40">
        <f t="shared" si="4"/>
        <v>0</v>
      </c>
      <c r="X148" s="40">
        <f t="shared" si="4"/>
        <v>0</v>
      </c>
      <c r="Y148" s="42" t="str">
        <f t="shared" si="5"/>
        <v/>
      </c>
    </row>
    <row r="149" spans="2:25" ht="22.5" customHeight="1" x14ac:dyDescent="0.2">
      <c r="B149" s="9">
        <v>127</v>
      </c>
      <c r="C149" s="13"/>
      <c r="D149" s="18"/>
      <c r="E149" s="21"/>
      <c r="F149" s="26"/>
      <c r="G149" s="171"/>
      <c r="H149" s="172"/>
      <c r="I149" s="33"/>
      <c r="J149" s="169"/>
      <c r="K149" s="173"/>
      <c r="L149" s="169"/>
      <c r="M149" s="170"/>
      <c r="T149" s="1" t="e">
        <f t="shared" si="3"/>
        <v>#N/A</v>
      </c>
      <c r="U149" s="40">
        <f t="shared" si="4"/>
        <v>0</v>
      </c>
      <c r="V149" s="40">
        <f t="shared" si="4"/>
        <v>0</v>
      </c>
      <c r="W149" s="40">
        <f t="shared" si="4"/>
        <v>0</v>
      </c>
      <c r="X149" s="40">
        <f t="shared" si="4"/>
        <v>0</v>
      </c>
      <c r="Y149" s="42" t="str">
        <f t="shared" si="5"/>
        <v/>
      </c>
    </row>
    <row r="150" spans="2:25" ht="22.5" customHeight="1" x14ac:dyDescent="0.2">
      <c r="B150" s="9">
        <v>128</v>
      </c>
      <c r="C150" s="14"/>
      <c r="D150" s="19"/>
      <c r="E150" s="22"/>
      <c r="F150" s="26"/>
      <c r="G150" s="171"/>
      <c r="H150" s="172"/>
      <c r="I150" s="33"/>
      <c r="J150" s="169"/>
      <c r="K150" s="173"/>
      <c r="L150" s="169"/>
      <c r="M150" s="170"/>
      <c r="T150" s="1" t="e">
        <f t="shared" si="3"/>
        <v>#N/A</v>
      </c>
      <c r="U150" s="40">
        <f t="shared" si="4"/>
        <v>0</v>
      </c>
      <c r="V150" s="40">
        <f t="shared" si="4"/>
        <v>0</v>
      </c>
      <c r="W150" s="40">
        <f t="shared" si="4"/>
        <v>0</v>
      </c>
      <c r="X150" s="40">
        <f t="shared" si="4"/>
        <v>0</v>
      </c>
      <c r="Y150" s="42" t="str">
        <f t="shared" si="5"/>
        <v/>
      </c>
    </row>
    <row r="151" spans="2:25" ht="22.5" customHeight="1" x14ac:dyDescent="0.2">
      <c r="B151" s="9">
        <v>129</v>
      </c>
      <c r="C151" s="14"/>
      <c r="D151" s="18"/>
      <c r="E151" s="21"/>
      <c r="F151" s="26"/>
      <c r="G151" s="171"/>
      <c r="H151" s="172"/>
      <c r="I151" s="33"/>
      <c r="J151" s="169"/>
      <c r="K151" s="173"/>
      <c r="L151" s="169"/>
      <c r="M151" s="170"/>
      <c r="T151" s="1" t="e">
        <f t="shared" ref="T151:T214" si="6">VLOOKUP(C151,$V$7:$W$15,2,FALSE)</f>
        <v>#N/A</v>
      </c>
      <c r="U151" s="40">
        <f t="shared" ref="U151:X214" si="7">C151</f>
        <v>0</v>
      </c>
      <c r="V151" s="40">
        <f t="shared" si="7"/>
        <v>0</v>
      </c>
      <c r="W151" s="40">
        <f t="shared" si="7"/>
        <v>0</v>
      </c>
      <c r="X151" s="40">
        <f t="shared" si="7"/>
        <v>0</v>
      </c>
      <c r="Y151" s="42" t="str">
        <f t="shared" si="5"/>
        <v/>
      </c>
    </row>
    <row r="152" spans="2:25" ht="22.5" customHeight="1" x14ac:dyDescent="0.2">
      <c r="B152" s="9">
        <v>130</v>
      </c>
      <c r="C152" s="14"/>
      <c r="D152" s="19"/>
      <c r="E152" s="22"/>
      <c r="F152" s="26"/>
      <c r="G152" s="171"/>
      <c r="H152" s="172"/>
      <c r="I152" s="33"/>
      <c r="J152" s="169"/>
      <c r="K152" s="173"/>
      <c r="L152" s="169"/>
      <c r="M152" s="170"/>
      <c r="T152" s="1" t="e">
        <f t="shared" si="6"/>
        <v>#N/A</v>
      </c>
      <c r="U152" s="40">
        <f t="shared" si="7"/>
        <v>0</v>
      </c>
      <c r="V152" s="40">
        <f t="shared" si="7"/>
        <v>0</v>
      </c>
      <c r="W152" s="40">
        <f t="shared" si="7"/>
        <v>0</v>
      </c>
      <c r="X152" s="40">
        <f t="shared" si="7"/>
        <v>0</v>
      </c>
      <c r="Y152" s="42" t="str">
        <f t="shared" ref="Y152:Y215" si="8">RIGHT(I152,3)</f>
        <v/>
      </c>
    </row>
    <row r="153" spans="2:25" ht="22.5" customHeight="1" x14ac:dyDescent="0.2">
      <c r="B153" s="9">
        <v>131</v>
      </c>
      <c r="C153" s="14"/>
      <c r="D153" s="18"/>
      <c r="E153" s="21"/>
      <c r="F153" s="26"/>
      <c r="G153" s="171"/>
      <c r="H153" s="172"/>
      <c r="I153" s="33"/>
      <c r="J153" s="169"/>
      <c r="K153" s="173"/>
      <c r="L153" s="169"/>
      <c r="M153" s="170"/>
      <c r="T153" s="1" t="e">
        <f t="shared" si="6"/>
        <v>#N/A</v>
      </c>
      <c r="U153" s="40">
        <f t="shared" si="7"/>
        <v>0</v>
      </c>
      <c r="V153" s="40">
        <f t="shared" si="7"/>
        <v>0</v>
      </c>
      <c r="W153" s="40">
        <f t="shared" si="7"/>
        <v>0</v>
      </c>
      <c r="X153" s="40">
        <f t="shared" si="7"/>
        <v>0</v>
      </c>
      <c r="Y153" s="42" t="str">
        <f t="shared" si="8"/>
        <v/>
      </c>
    </row>
    <row r="154" spans="2:25" ht="22.5" customHeight="1" x14ac:dyDescent="0.2">
      <c r="B154" s="9">
        <v>132</v>
      </c>
      <c r="C154" s="14"/>
      <c r="D154" s="19"/>
      <c r="E154" s="22"/>
      <c r="F154" s="26"/>
      <c r="G154" s="171"/>
      <c r="H154" s="172"/>
      <c r="I154" s="33"/>
      <c r="J154" s="169"/>
      <c r="K154" s="173"/>
      <c r="L154" s="169"/>
      <c r="M154" s="170"/>
      <c r="T154" s="1" t="e">
        <f t="shared" si="6"/>
        <v>#N/A</v>
      </c>
      <c r="U154" s="40">
        <f t="shared" si="7"/>
        <v>0</v>
      </c>
      <c r="V154" s="40">
        <f t="shared" si="7"/>
        <v>0</v>
      </c>
      <c r="W154" s="40">
        <f t="shared" si="7"/>
        <v>0</v>
      </c>
      <c r="X154" s="40">
        <f t="shared" si="7"/>
        <v>0</v>
      </c>
      <c r="Y154" s="42" t="str">
        <f t="shared" si="8"/>
        <v/>
      </c>
    </row>
    <row r="155" spans="2:25" ht="22.5" customHeight="1" x14ac:dyDescent="0.2">
      <c r="B155" s="9">
        <v>133</v>
      </c>
      <c r="C155" s="13"/>
      <c r="D155" s="18"/>
      <c r="E155" s="21"/>
      <c r="F155" s="26"/>
      <c r="G155" s="171"/>
      <c r="H155" s="172"/>
      <c r="I155" s="33"/>
      <c r="J155" s="169"/>
      <c r="K155" s="173"/>
      <c r="L155" s="169"/>
      <c r="M155" s="170"/>
      <c r="T155" s="1" t="e">
        <f t="shared" si="6"/>
        <v>#N/A</v>
      </c>
      <c r="U155" s="40">
        <f t="shared" si="7"/>
        <v>0</v>
      </c>
      <c r="V155" s="40">
        <f t="shared" si="7"/>
        <v>0</v>
      </c>
      <c r="W155" s="40">
        <f t="shared" si="7"/>
        <v>0</v>
      </c>
      <c r="X155" s="40">
        <f t="shared" si="7"/>
        <v>0</v>
      </c>
      <c r="Y155" s="42" t="str">
        <f t="shared" si="8"/>
        <v/>
      </c>
    </row>
    <row r="156" spans="2:25" ht="22.5" customHeight="1" x14ac:dyDescent="0.2">
      <c r="B156" s="9">
        <v>134</v>
      </c>
      <c r="C156" s="14"/>
      <c r="D156" s="19"/>
      <c r="E156" s="22"/>
      <c r="F156" s="26"/>
      <c r="G156" s="171"/>
      <c r="H156" s="172"/>
      <c r="I156" s="33"/>
      <c r="J156" s="169"/>
      <c r="K156" s="173"/>
      <c r="L156" s="169"/>
      <c r="M156" s="170"/>
      <c r="T156" s="1" t="e">
        <f t="shared" si="6"/>
        <v>#N/A</v>
      </c>
      <c r="U156" s="40">
        <f t="shared" si="7"/>
        <v>0</v>
      </c>
      <c r="V156" s="40">
        <f t="shared" si="7"/>
        <v>0</v>
      </c>
      <c r="W156" s="40">
        <f t="shared" si="7"/>
        <v>0</v>
      </c>
      <c r="X156" s="40">
        <f t="shared" si="7"/>
        <v>0</v>
      </c>
      <c r="Y156" s="42" t="str">
        <f t="shared" si="8"/>
        <v/>
      </c>
    </row>
    <row r="157" spans="2:25" ht="22.5" customHeight="1" x14ac:dyDescent="0.2">
      <c r="B157" s="9">
        <v>135</v>
      </c>
      <c r="C157" s="14"/>
      <c r="D157" s="18"/>
      <c r="E157" s="21"/>
      <c r="F157" s="26"/>
      <c r="G157" s="171"/>
      <c r="H157" s="172"/>
      <c r="I157" s="33"/>
      <c r="J157" s="169"/>
      <c r="K157" s="173"/>
      <c r="L157" s="169"/>
      <c r="M157" s="170"/>
      <c r="T157" s="1" t="e">
        <f t="shared" si="6"/>
        <v>#N/A</v>
      </c>
      <c r="U157" s="40">
        <f t="shared" si="7"/>
        <v>0</v>
      </c>
      <c r="V157" s="40">
        <f t="shared" si="7"/>
        <v>0</v>
      </c>
      <c r="W157" s="40">
        <f t="shared" si="7"/>
        <v>0</v>
      </c>
      <c r="X157" s="40">
        <f t="shared" si="7"/>
        <v>0</v>
      </c>
      <c r="Y157" s="42" t="str">
        <f t="shared" si="8"/>
        <v/>
      </c>
    </row>
    <row r="158" spans="2:25" ht="22.5" customHeight="1" x14ac:dyDescent="0.2">
      <c r="B158" s="9">
        <v>136</v>
      </c>
      <c r="C158" s="14"/>
      <c r="D158" s="19"/>
      <c r="E158" s="22"/>
      <c r="F158" s="26"/>
      <c r="G158" s="171"/>
      <c r="H158" s="172"/>
      <c r="I158" s="33"/>
      <c r="J158" s="169"/>
      <c r="K158" s="173"/>
      <c r="L158" s="169"/>
      <c r="M158" s="170"/>
      <c r="T158" s="1" t="e">
        <f t="shared" si="6"/>
        <v>#N/A</v>
      </c>
      <c r="U158" s="40">
        <f t="shared" si="7"/>
        <v>0</v>
      </c>
      <c r="V158" s="40">
        <f t="shared" si="7"/>
        <v>0</v>
      </c>
      <c r="W158" s="40">
        <f t="shared" si="7"/>
        <v>0</v>
      </c>
      <c r="X158" s="40">
        <f t="shared" si="7"/>
        <v>0</v>
      </c>
      <c r="Y158" s="42" t="str">
        <f t="shared" si="8"/>
        <v/>
      </c>
    </row>
    <row r="159" spans="2:25" ht="22.5" customHeight="1" x14ac:dyDescent="0.2">
      <c r="B159" s="9">
        <v>137</v>
      </c>
      <c r="C159" s="14"/>
      <c r="D159" s="18"/>
      <c r="E159" s="21"/>
      <c r="F159" s="26"/>
      <c r="G159" s="171"/>
      <c r="H159" s="172"/>
      <c r="I159" s="33"/>
      <c r="J159" s="169"/>
      <c r="K159" s="173"/>
      <c r="L159" s="169"/>
      <c r="M159" s="170"/>
      <c r="T159" s="1" t="e">
        <f t="shared" si="6"/>
        <v>#N/A</v>
      </c>
      <c r="U159" s="40">
        <f t="shared" si="7"/>
        <v>0</v>
      </c>
      <c r="V159" s="40">
        <f t="shared" si="7"/>
        <v>0</v>
      </c>
      <c r="W159" s="40">
        <f t="shared" si="7"/>
        <v>0</v>
      </c>
      <c r="X159" s="40">
        <f t="shared" si="7"/>
        <v>0</v>
      </c>
      <c r="Y159" s="42" t="str">
        <f t="shared" si="8"/>
        <v/>
      </c>
    </row>
    <row r="160" spans="2:25" ht="22.5" customHeight="1" x14ac:dyDescent="0.2">
      <c r="B160" s="9">
        <v>138</v>
      </c>
      <c r="C160" s="14"/>
      <c r="D160" s="19"/>
      <c r="E160" s="22"/>
      <c r="F160" s="26"/>
      <c r="G160" s="171"/>
      <c r="H160" s="172"/>
      <c r="I160" s="33"/>
      <c r="J160" s="169"/>
      <c r="K160" s="173"/>
      <c r="L160" s="169"/>
      <c r="M160" s="170"/>
      <c r="T160" s="1" t="e">
        <f t="shared" si="6"/>
        <v>#N/A</v>
      </c>
      <c r="U160" s="40">
        <f t="shared" si="7"/>
        <v>0</v>
      </c>
      <c r="V160" s="40">
        <f t="shared" si="7"/>
        <v>0</v>
      </c>
      <c r="W160" s="40">
        <f t="shared" si="7"/>
        <v>0</v>
      </c>
      <c r="X160" s="40">
        <f t="shared" si="7"/>
        <v>0</v>
      </c>
      <c r="Y160" s="42" t="str">
        <f t="shared" si="8"/>
        <v/>
      </c>
    </row>
    <row r="161" spans="2:25" ht="22.5" customHeight="1" x14ac:dyDescent="0.2">
      <c r="B161" s="9">
        <v>139</v>
      </c>
      <c r="C161" s="13"/>
      <c r="D161" s="18"/>
      <c r="E161" s="21"/>
      <c r="F161" s="26"/>
      <c r="G161" s="171"/>
      <c r="H161" s="172"/>
      <c r="I161" s="33"/>
      <c r="J161" s="169"/>
      <c r="K161" s="173"/>
      <c r="L161" s="169"/>
      <c r="M161" s="170"/>
      <c r="T161" s="1" t="e">
        <f t="shared" si="6"/>
        <v>#N/A</v>
      </c>
      <c r="U161" s="40">
        <f t="shared" si="7"/>
        <v>0</v>
      </c>
      <c r="V161" s="40">
        <f t="shared" si="7"/>
        <v>0</v>
      </c>
      <c r="W161" s="40">
        <f t="shared" si="7"/>
        <v>0</v>
      </c>
      <c r="X161" s="40">
        <f t="shared" si="7"/>
        <v>0</v>
      </c>
      <c r="Y161" s="42" t="str">
        <f t="shared" si="8"/>
        <v/>
      </c>
    </row>
    <row r="162" spans="2:25" ht="22.5" customHeight="1" x14ac:dyDescent="0.2">
      <c r="B162" s="9">
        <v>140</v>
      </c>
      <c r="C162" s="14"/>
      <c r="D162" s="19"/>
      <c r="E162" s="22"/>
      <c r="F162" s="26"/>
      <c r="G162" s="171"/>
      <c r="H162" s="172"/>
      <c r="I162" s="33"/>
      <c r="J162" s="169"/>
      <c r="K162" s="173"/>
      <c r="L162" s="169"/>
      <c r="M162" s="170"/>
      <c r="T162" s="1" t="e">
        <f t="shared" si="6"/>
        <v>#N/A</v>
      </c>
      <c r="U162" s="40">
        <f t="shared" si="7"/>
        <v>0</v>
      </c>
      <c r="V162" s="40">
        <f t="shared" si="7"/>
        <v>0</v>
      </c>
      <c r="W162" s="40">
        <f t="shared" si="7"/>
        <v>0</v>
      </c>
      <c r="X162" s="40">
        <f t="shared" si="7"/>
        <v>0</v>
      </c>
      <c r="Y162" s="42" t="str">
        <f t="shared" si="8"/>
        <v/>
      </c>
    </row>
    <row r="163" spans="2:25" ht="22.5" customHeight="1" x14ac:dyDescent="0.2">
      <c r="B163" s="9">
        <v>141</v>
      </c>
      <c r="C163" s="14"/>
      <c r="D163" s="18"/>
      <c r="E163" s="21"/>
      <c r="F163" s="26"/>
      <c r="G163" s="171"/>
      <c r="H163" s="172"/>
      <c r="I163" s="33"/>
      <c r="J163" s="169"/>
      <c r="K163" s="173"/>
      <c r="L163" s="169"/>
      <c r="M163" s="170"/>
      <c r="T163" s="1" t="e">
        <f t="shared" si="6"/>
        <v>#N/A</v>
      </c>
      <c r="U163" s="40">
        <f t="shared" si="7"/>
        <v>0</v>
      </c>
      <c r="V163" s="40">
        <f t="shared" si="7"/>
        <v>0</v>
      </c>
      <c r="W163" s="40">
        <f t="shared" si="7"/>
        <v>0</v>
      </c>
      <c r="X163" s="40">
        <f t="shared" si="7"/>
        <v>0</v>
      </c>
      <c r="Y163" s="42" t="str">
        <f t="shared" si="8"/>
        <v/>
      </c>
    </row>
    <row r="164" spans="2:25" ht="22.5" customHeight="1" x14ac:dyDescent="0.2">
      <c r="B164" s="9">
        <v>142</v>
      </c>
      <c r="C164" s="14"/>
      <c r="D164" s="19"/>
      <c r="E164" s="22"/>
      <c r="F164" s="26"/>
      <c r="G164" s="171"/>
      <c r="H164" s="172"/>
      <c r="I164" s="33"/>
      <c r="J164" s="169"/>
      <c r="K164" s="173"/>
      <c r="L164" s="169"/>
      <c r="M164" s="170"/>
      <c r="T164" s="1" t="e">
        <f t="shared" si="6"/>
        <v>#N/A</v>
      </c>
      <c r="U164" s="40">
        <f t="shared" si="7"/>
        <v>0</v>
      </c>
      <c r="V164" s="40">
        <f t="shared" si="7"/>
        <v>0</v>
      </c>
      <c r="W164" s="40">
        <f t="shared" si="7"/>
        <v>0</v>
      </c>
      <c r="X164" s="40">
        <f t="shared" si="7"/>
        <v>0</v>
      </c>
      <c r="Y164" s="42" t="str">
        <f t="shared" si="8"/>
        <v/>
      </c>
    </row>
    <row r="165" spans="2:25" ht="22.5" customHeight="1" x14ac:dyDescent="0.2">
      <c r="B165" s="9">
        <v>143</v>
      </c>
      <c r="C165" s="14"/>
      <c r="D165" s="18"/>
      <c r="E165" s="21"/>
      <c r="F165" s="26"/>
      <c r="G165" s="171"/>
      <c r="H165" s="172"/>
      <c r="I165" s="33"/>
      <c r="J165" s="169"/>
      <c r="K165" s="173"/>
      <c r="L165" s="169"/>
      <c r="M165" s="170"/>
      <c r="T165" s="1" t="e">
        <f t="shared" si="6"/>
        <v>#N/A</v>
      </c>
      <c r="U165" s="40">
        <f t="shared" si="7"/>
        <v>0</v>
      </c>
      <c r="V165" s="40">
        <f t="shared" si="7"/>
        <v>0</v>
      </c>
      <c r="W165" s="40">
        <f t="shared" si="7"/>
        <v>0</v>
      </c>
      <c r="X165" s="40">
        <f t="shared" si="7"/>
        <v>0</v>
      </c>
      <c r="Y165" s="42" t="str">
        <f t="shared" si="8"/>
        <v/>
      </c>
    </row>
    <row r="166" spans="2:25" ht="22.5" customHeight="1" x14ac:dyDescent="0.2">
      <c r="B166" s="9">
        <v>144</v>
      </c>
      <c r="C166" s="14"/>
      <c r="D166" s="19"/>
      <c r="E166" s="22"/>
      <c r="F166" s="26"/>
      <c r="G166" s="171"/>
      <c r="H166" s="172"/>
      <c r="I166" s="33"/>
      <c r="J166" s="169"/>
      <c r="K166" s="173"/>
      <c r="L166" s="169"/>
      <c r="M166" s="170"/>
      <c r="T166" s="1" t="e">
        <f t="shared" si="6"/>
        <v>#N/A</v>
      </c>
      <c r="U166" s="40">
        <f t="shared" si="7"/>
        <v>0</v>
      </c>
      <c r="V166" s="40">
        <f t="shared" si="7"/>
        <v>0</v>
      </c>
      <c r="W166" s="40">
        <f t="shared" si="7"/>
        <v>0</v>
      </c>
      <c r="X166" s="40">
        <f t="shared" si="7"/>
        <v>0</v>
      </c>
      <c r="Y166" s="42" t="str">
        <f t="shared" si="8"/>
        <v/>
      </c>
    </row>
    <row r="167" spans="2:25" ht="22.5" customHeight="1" x14ac:dyDescent="0.2">
      <c r="B167" s="9">
        <v>145</v>
      </c>
      <c r="C167" s="13"/>
      <c r="D167" s="18"/>
      <c r="E167" s="21"/>
      <c r="F167" s="26"/>
      <c r="G167" s="171"/>
      <c r="H167" s="172"/>
      <c r="I167" s="33"/>
      <c r="J167" s="169"/>
      <c r="K167" s="173"/>
      <c r="L167" s="169"/>
      <c r="M167" s="170"/>
      <c r="T167" s="1" t="e">
        <f t="shared" si="6"/>
        <v>#N/A</v>
      </c>
      <c r="U167" s="40">
        <f t="shared" si="7"/>
        <v>0</v>
      </c>
      <c r="V167" s="40">
        <f t="shared" si="7"/>
        <v>0</v>
      </c>
      <c r="W167" s="40">
        <f t="shared" si="7"/>
        <v>0</v>
      </c>
      <c r="X167" s="40">
        <f t="shared" si="7"/>
        <v>0</v>
      </c>
      <c r="Y167" s="42" t="str">
        <f t="shared" si="8"/>
        <v/>
      </c>
    </row>
    <row r="168" spans="2:25" ht="22.5" customHeight="1" x14ac:dyDescent="0.2">
      <c r="B168" s="9">
        <v>146</v>
      </c>
      <c r="C168" s="14"/>
      <c r="D168" s="19"/>
      <c r="E168" s="22"/>
      <c r="F168" s="26"/>
      <c r="G168" s="171"/>
      <c r="H168" s="172"/>
      <c r="I168" s="33"/>
      <c r="J168" s="169"/>
      <c r="K168" s="173"/>
      <c r="L168" s="169"/>
      <c r="M168" s="170"/>
      <c r="T168" s="1" t="e">
        <f t="shared" si="6"/>
        <v>#N/A</v>
      </c>
      <c r="U168" s="40">
        <f t="shared" si="7"/>
        <v>0</v>
      </c>
      <c r="V168" s="40">
        <f t="shared" si="7"/>
        <v>0</v>
      </c>
      <c r="W168" s="40">
        <f t="shared" si="7"/>
        <v>0</v>
      </c>
      <c r="X168" s="40">
        <f t="shared" si="7"/>
        <v>0</v>
      </c>
      <c r="Y168" s="42" t="str">
        <f t="shared" si="8"/>
        <v/>
      </c>
    </row>
    <row r="169" spans="2:25" ht="22.5" customHeight="1" x14ac:dyDescent="0.2">
      <c r="B169" s="9">
        <v>147</v>
      </c>
      <c r="C169" s="14"/>
      <c r="D169" s="18"/>
      <c r="E169" s="21"/>
      <c r="F169" s="26"/>
      <c r="G169" s="171"/>
      <c r="H169" s="172"/>
      <c r="I169" s="33"/>
      <c r="J169" s="169"/>
      <c r="K169" s="173"/>
      <c r="L169" s="169"/>
      <c r="M169" s="170"/>
      <c r="T169" s="1" t="e">
        <f t="shared" si="6"/>
        <v>#N/A</v>
      </c>
      <c r="U169" s="40">
        <f t="shared" si="7"/>
        <v>0</v>
      </c>
      <c r="V169" s="40">
        <f t="shared" si="7"/>
        <v>0</v>
      </c>
      <c r="W169" s="40">
        <f t="shared" si="7"/>
        <v>0</v>
      </c>
      <c r="X169" s="40">
        <f t="shared" si="7"/>
        <v>0</v>
      </c>
      <c r="Y169" s="42" t="str">
        <f t="shared" si="8"/>
        <v/>
      </c>
    </row>
    <row r="170" spans="2:25" ht="22.5" customHeight="1" x14ac:dyDescent="0.2">
      <c r="B170" s="9">
        <v>148</v>
      </c>
      <c r="C170" s="14"/>
      <c r="D170" s="19"/>
      <c r="E170" s="22"/>
      <c r="F170" s="26"/>
      <c r="G170" s="171"/>
      <c r="H170" s="172"/>
      <c r="I170" s="33"/>
      <c r="J170" s="169"/>
      <c r="K170" s="173"/>
      <c r="L170" s="169"/>
      <c r="M170" s="170"/>
      <c r="T170" s="1" t="e">
        <f t="shared" si="6"/>
        <v>#N/A</v>
      </c>
      <c r="U170" s="40">
        <f t="shared" si="7"/>
        <v>0</v>
      </c>
      <c r="V170" s="40">
        <f t="shared" si="7"/>
        <v>0</v>
      </c>
      <c r="W170" s="40">
        <f t="shared" si="7"/>
        <v>0</v>
      </c>
      <c r="X170" s="40">
        <f t="shared" si="7"/>
        <v>0</v>
      </c>
      <c r="Y170" s="42" t="str">
        <f t="shared" si="8"/>
        <v/>
      </c>
    </row>
    <row r="171" spans="2:25" ht="22.5" customHeight="1" x14ac:dyDescent="0.2">
      <c r="B171" s="9">
        <v>149</v>
      </c>
      <c r="C171" s="14"/>
      <c r="D171" s="18"/>
      <c r="E171" s="21"/>
      <c r="F171" s="26"/>
      <c r="G171" s="171"/>
      <c r="H171" s="172"/>
      <c r="I171" s="33"/>
      <c r="J171" s="169"/>
      <c r="K171" s="173"/>
      <c r="L171" s="169"/>
      <c r="M171" s="170"/>
      <c r="T171" s="1" t="e">
        <f t="shared" si="6"/>
        <v>#N/A</v>
      </c>
      <c r="U171" s="40">
        <f t="shared" si="7"/>
        <v>0</v>
      </c>
      <c r="V171" s="40">
        <f t="shared" si="7"/>
        <v>0</v>
      </c>
      <c r="W171" s="40">
        <f t="shared" si="7"/>
        <v>0</v>
      </c>
      <c r="X171" s="40">
        <f t="shared" si="7"/>
        <v>0</v>
      </c>
      <c r="Y171" s="42" t="str">
        <f t="shared" si="8"/>
        <v/>
      </c>
    </row>
    <row r="172" spans="2:25" ht="22.5" customHeight="1" x14ac:dyDescent="0.2">
      <c r="B172" s="9">
        <v>150</v>
      </c>
      <c r="C172" s="14"/>
      <c r="D172" s="19"/>
      <c r="E172" s="22"/>
      <c r="F172" s="26"/>
      <c r="G172" s="171"/>
      <c r="H172" s="172"/>
      <c r="I172" s="33"/>
      <c r="J172" s="169"/>
      <c r="K172" s="173"/>
      <c r="L172" s="169"/>
      <c r="M172" s="170"/>
      <c r="T172" s="1" t="e">
        <f t="shared" si="6"/>
        <v>#N/A</v>
      </c>
      <c r="U172" s="40">
        <f t="shared" si="7"/>
        <v>0</v>
      </c>
      <c r="V172" s="40">
        <f t="shared" si="7"/>
        <v>0</v>
      </c>
      <c r="W172" s="40">
        <f t="shared" si="7"/>
        <v>0</v>
      </c>
      <c r="X172" s="40">
        <f t="shared" si="7"/>
        <v>0</v>
      </c>
      <c r="Y172" s="42" t="str">
        <f t="shared" si="8"/>
        <v/>
      </c>
    </row>
    <row r="173" spans="2:25" ht="22.5" customHeight="1" x14ac:dyDescent="0.2">
      <c r="B173" s="9">
        <v>151</v>
      </c>
      <c r="C173" s="13"/>
      <c r="D173" s="18"/>
      <c r="E173" s="21"/>
      <c r="F173" s="26"/>
      <c r="G173" s="171"/>
      <c r="H173" s="172"/>
      <c r="I173" s="33"/>
      <c r="J173" s="169"/>
      <c r="K173" s="173"/>
      <c r="L173" s="169"/>
      <c r="M173" s="170"/>
      <c r="T173" s="1" t="e">
        <f t="shared" si="6"/>
        <v>#N/A</v>
      </c>
      <c r="U173" s="40">
        <f t="shared" si="7"/>
        <v>0</v>
      </c>
      <c r="V173" s="40">
        <f t="shared" si="7"/>
        <v>0</v>
      </c>
      <c r="W173" s="40">
        <f t="shared" si="7"/>
        <v>0</v>
      </c>
      <c r="X173" s="40">
        <f t="shared" si="7"/>
        <v>0</v>
      </c>
      <c r="Y173" s="42" t="str">
        <f t="shared" si="8"/>
        <v/>
      </c>
    </row>
    <row r="174" spans="2:25" ht="22.5" customHeight="1" x14ac:dyDescent="0.2">
      <c r="B174" s="9">
        <v>152</v>
      </c>
      <c r="C174" s="14"/>
      <c r="D174" s="19"/>
      <c r="E174" s="22"/>
      <c r="F174" s="26"/>
      <c r="G174" s="171"/>
      <c r="H174" s="172"/>
      <c r="I174" s="33"/>
      <c r="J174" s="169"/>
      <c r="K174" s="173"/>
      <c r="L174" s="169"/>
      <c r="M174" s="170"/>
      <c r="T174" s="1" t="e">
        <f t="shared" si="6"/>
        <v>#N/A</v>
      </c>
      <c r="U174" s="40">
        <f t="shared" si="7"/>
        <v>0</v>
      </c>
      <c r="V174" s="40">
        <f t="shared" si="7"/>
        <v>0</v>
      </c>
      <c r="W174" s="40">
        <f t="shared" si="7"/>
        <v>0</v>
      </c>
      <c r="X174" s="40">
        <f t="shared" si="7"/>
        <v>0</v>
      </c>
      <c r="Y174" s="42" t="str">
        <f t="shared" si="8"/>
        <v/>
      </c>
    </row>
    <row r="175" spans="2:25" ht="22.5" customHeight="1" x14ac:dyDescent="0.2">
      <c r="B175" s="9">
        <v>153</v>
      </c>
      <c r="C175" s="14"/>
      <c r="D175" s="18"/>
      <c r="E175" s="21"/>
      <c r="F175" s="26"/>
      <c r="G175" s="171"/>
      <c r="H175" s="172"/>
      <c r="I175" s="33"/>
      <c r="J175" s="169"/>
      <c r="K175" s="173"/>
      <c r="L175" s="169"/>
      <c r="M175" s="170"/>
      <c r="T175" s="1" t="e">
        <f t="shared" si="6"/>
        <v>#N/A</v>
      </c>
      <c r="U175" s="40">
        <f t="shared" si="7"/>
        <v>0</v>
      </c>
      <c r="V175" s="40">
        <f t="shared" si="7"/>
        <v>0</v>
      </c>
      <c r="W175" s="40">
        <f t="shared" si="7"/>
        <v>0</v>
      </c>
      <c r="X175" s="40">
        <f t="shared" si="7"/>
        <v>0</v>
      </c>
      <c r="Y175" s="42" t="str">
        <f t="shared" si="8"/>
        <v/>
      </c>
    </row>
    <row r="176" spans="2:25" ht="22.5" customHeight="1" x14ac:dyDescent="0.2">
      <c r="B176" s="9">
        <v>154</v>
      </c>
      <c r="C176" s="14"/>
      <c r="D176" s="19"/>
      <c r="E176" s="22"/>
      <c r="F176" s="26"/>
      <c r="G176" s="171"/>
      <c r="H176" s="172"/>
      <c r="I176" s="33"/>
      <c r="J176" s="169"/>
      <c r="K176" s="173"/>
      <c r="L176" s="169"/>
      <c r="M176" s="170"/>
      <c r="T176" s="1" t="e">
        <f t="shared" si="6"/>
        <v>#N/A</v>
      </c>
      <c r="U176" s="40">
        <f t="shared" si="7"/>
        <v>0</v>
      </c>
      <c r="V176" s="40">
        <f t="shared" si="7"/>
        <v>0</v>
      </c>
      <c r="W176" s="40">
        <f t="shared" si="7"/>
        <v>0</v>
      </c>
      <c r="X176" s="40">
        <f t="shared" si="7"/>
        <v>0</v>
      </c>
      <c r="Y176" s="42" t="str">
        <f t="shared" si="8"/>
        <v/>
      </c>
    </row>
    <row r="177" spans="2:25" ht="22.5" customHeight="1" x14ac:dyDescent="0.2">
      <c r="B177" s="9">
        <v>155</v>
      </c>
      <c r="C177" s="14"/>
      <c r="D177" s="18"/>
      <c r="E177" s="21"/>
      <c r="F177" s="26"/>
      <c r="G177" s="171"/>
      <c r="H177" s="172"/>
      <c r="I177" s="33"/>
      <c r="J177" s="169"/>
      <c r="K177" s="173"/>
      <c r="L177" s="169"/>
      <c r="M177" s="170"/>
      <c r="T177" s="1" t="e">
        <f t="shared" si="6"/>
        <v>#N/A</v>
      </c>
      <c r="U177" s="40">
        <f t="shared" si="7"/>
        <v>0</v>
      </c>
      <c r="V177" s="40">
        <f t="shared" si="7"/>
        <v>0</v>
      </c>
      <c r="W177" s="40">
        <f t="shared" si="7"/>
        <v>0</v>
      </c>
      <c r="X177" s="40">
        <f t="shared" si="7"/>
        <v>0</v>
      </c>
      <c r="Y177" s="42" t="str">
        <f t="shared" si="8"/>
        <v/>
      </c>
    </row>
    <row r="178" spans="2:25" ht="22.5" customHeight="1" x14ac:dyDescent="0.2">
      <c r="B178" s="9">
        <v>156</v>
      </c>
      <c r="C178" s="14"/>
      <c r="D178" s="19"/>
      <c r="E178" s="22"/>
      <c r="F178" s="26"/>
      <c r="G178" s="171"/>
      <c r="H178" s="172"/>
      <c r="I178" s="33"/>
      <c r="J178" s="169"/>
      <c r="K178" s="173"/>
      <c r="L178" s="169"/>
      <c r="M178" s="170"/>
      <c r="T178" s="1" t="e">
        <f t="shared" si="6"/>
        <v>#N/A</v>
      </c>
      <c r="U178" s="40">
        <f t="shared" si="7"/>
        <v>0</v>
      </c>
      <c r="V178" s="40">
        <f t="shared" si="7"/>
        <v>0</v>
      </c>
      <c r="W178" s="40">
        <f t="shared" si="7"/>
        <v>0</v>
      </c>
      <c r="X178" s="40">
        <f t="shared" si="7"/>
        <v>0</v>
      </c>
      <c r="Y178" s="42" t="str">
        <f t="shared" si="8"/>
        <v/>
      </c>
    </row>
    <row r="179" spans="2:25" ht="22.5" customHeight="1" x14ac:dyDescent="0.2">
      <c r="B179" s="9">
        <v>157</v>
      </c>
      <c r="C179" s="13"/>
      <c r="D179" s="18"/>
      <c r="E179" s="21"/>
      <c r="F179" s="26"/>
      <c r="G179" s="171"/>
      <c r="H179" s="172"/>
      <c r="I179" s="33"/>
      <c r="J179" s="169"/>
      <c r="K179" s="173"/>
      <c r="L179" s="169"/>
      <c r="M179" s="170"/>
      <c r="T179" s="1" t="e">
        <f t="shared" si="6"/>
        <v>#N/A</v>
      </c>
      <c r="U179" s="40">
        <f t="shared" si="7"/>
        <v>0</v>
      </c>
      <c r="V179" s="40">
        <f t="shared" si="7"/>
        <v>0</v>
      </c>
      <c r="W179" s="40">
        <f t="shared" si="7"/>
        <v>0</v>
      </c>
      <c r="X179" s="40">
        <f t="shared" si="7"/>
        <v>0</v>
      </c>
      <c r="Y179" s="42" t="str">
        <f t="shared" si="8"/>
        <v/>
      </c>
    </row>
    <row r="180" spans="2:25" ht="22.5" customHeight="1" x14ac:dyDescent="0.2">
      <c r="B180" s="9">
        <v>158</v>
      </c>
      <c r="C180" s="14"/>
      <c r="D180" s="19"/>
      <c r="E180" s="22"/>
      <c r="F180" s="26"/>
      <c r="G180" s="171"/>
      <c r="H180" s="172"/>
      <c r="I180" s="33"/>
      <c r="J180" s="169"/>
      <c r="K180" s="173"/>
      <c r="L180" s="169"/>
      <c r="M180" s="170"/>
      <c r="T180" s="1" t="e">
        <f t="shared" si="6"/>
        <v>#N/A</v>
      </c>
      <c r="U180" s="40">
        <f t="shared" si="7"/>
        <v>0</v>
      </c>
      <c r="V180" s="40">
        <f t="shared" si="7"/>
        <v>0</v>
      </c>
      <c r="W180" s="40">
        <f t="shared" si="7"/>
        <v>0</v>
      </c>
      <c r="X180" s="40">
        <f t="shared" si="7"/>
        <v>0</v>
      </c>
      <c r="Y180" s="42" t="str">
        <f t="shared" si="8"/>
        <v/>
      </c>
    </row>
    <row r="181" spans="2:25" ht="22.5" customHeight="1" x14ac:dyDescent="0.2">
      <c r="B181" s="9">
        <v>159</v>
      </c>
      <c r="C181" s="14"/>
      <c r="D181" s="18"/>
      <c r="E181" s="21"/>
      <c r="F181" s="26"/>
      <c r="G181" s="171"/>
      <c r="H181" s="172"/>
      <c r="I181" s="33"/>
      <c r="J181" s="169"/>
      <c r="K181" s="173"/>
      <c r="L181" s="169"/>
      <c r="M181" s="170"/>
      <c r="T181" s="1" t="e">
        <f t="shared" si="6"/>
        <v>#N/A</v>
      </c>
      <c r="U181" s="40">
        <f t="shared" si="7"/>
        <v>0</v>
      </c>
      <c r="V181" s="40">
        <f t="shared" si="7"/>
        <v>0</v>
      </c>
      <c r="W181" s="40">
        <f t="shared" si="7"/>
        <v>0</v>
      </c>
      <c r="X181" s="40">
        <f t="shared" si="7"/>
        <v>0</v>
      </c>
      <c r="Y181" s="42" t="str">
        <f t="shared" si="8"/>
        <v/>
      </c>
    </row>
    <row r="182" spans="2:25" ht="22.5" customHeight="1" x14ac:dyDescent="0.2">
      <c r="B182" s="9">
        <v>160</v>
      </c>
      <c r="C182" s="14"/>
      <c r="D182" s="19"/>
      <c r="E182" s="22"/>
      <c r="F182" s="26"/>
      <c r="G182" s="171"/>
      <c r="H182" s="172"/>
      <c r="I182" s="33"/>
      <c r="J182" s="169"/>
      <c r="K182" s="173"/>
      <c r="L182" s="169"/>
      <c r="M182" s="170"/>
      <c r="T182" s="1" t="e">
        <f t="shared" si="6"/>
        <v>#N/A</v>
      </c>
      <c r="U182" s="40">
        <f t="shared" si="7"/>
        <v>0</v>
      </c>
      <c r="V182" s="40">
        <f t="shared" si="7"/>
        <v>0</v>
      </c>
      <c r="W182" s="40">
        <f t="shared" si="7"/>
        <v>0</v>
      </c>
      <c r="X182" s="40">
        <f t="shared" si="7"/>
        <v>0</v>
      </c>
      <c r="Y182" s="42" t="str">
        <f t="shared" si="8"/>
        <v/>
      </c>
    </row>
    <row r="183" spans="2:25" ht="22.5" customHeight="1" x14ac:dyDescent="0.2">
      <c r="B183" s="9">
        <v>161</v>
      </c>
      <c r="C183" s="14"/>
      <c r="D183" s="18"/>
      <c r="E183" s="21"/>
      <c r="F183" s="26"/>
      <c r="G183" s="171"/>
      <c r="H183" s="172"/>
      <c r="I183" s="33"/>
      <c r="J183" s="169"/>
      <c r="K183" s="173"/>
      <c r="L183" s="169"/>
      <c r="M183" s="170"/>
      <c r="T183" s="1" t="e">
        <f t="shared" si="6"/>
        <v>#N/A</v>
      </c>
      <c r="U183" s="40">
        <f t="shared" si="7"/>
        <v>0</v>
      </c>
      <c r="V183" s="40">
        <f t="shared" si="7"/>
        <v>0</v>
      </c>
      <c r="W183" s="40">
        <f t="shared" si="7"/>
        <v>0</v>
      </c>
      <c r="X183" s="40">
        <f t="shared" si="7"/>
        <v>0</v>
      </c>
      <c r="Y183" s="42" t="str">
        <f t="shared" si="8"/>
        <v/>
      </c>
    </row>
    <row r="184" spans="2:25" ht="22.5" customHeight="1" x14ac:dyDescent="0.2">
      <c r="B184" s="9">
        <v>162</v>
      </c>
      <c r="C184" s="14"/>
      <c r="D184" s="19"/>
      <c r="E184" s="22"/>
      <c r="F184" s="26"/>
      <c r="G184" s="171"/>
      <c r="H184" s="172"/>
      <c r="I184" s="33"/>
      <c r="J184" s="169"/>
      <c r="K184" s="173"/>
      <c r="L184" s="169"/>
      <c r="M184" s="170"/>
      <c r="T184" s="1" t="e">
        <f t="shared" si="6"/>
        <v>#N/A</v>
      </c>
      <c r="U184" s="40">
        <f t="shared" si="7"/>
        <v>0</v>
      </c>
      <c r="V184" s="40">
        <f t="shared" si="7"/>
        <v>0</v>
      </c>
      <c r="W184" s="40">
        <f t="shared" si="7"/>
        <v>0</v>
      </c>
      <c r="X184" s="40">
        <f t="shared" si="7"/>
        <v>0</v>
      </c>
      <c r="Y184" s="42" t="str">
        <f t="shared" si="8"/>
        <v/>
      </c>
    </row>
    <row r="185" spans="2:25" ht="22.5" customHeight="1" x14ac:dyDescent="0.2">
      <c r="B185" s="9">
        <v>163</v>
      </c>
      <c r="C185" s="13"/>
      <c r="D185" s="18"/>
      <c r="E185" s="21"/>
      <c r="F185" s="26"/>
      <c r="G185" s="171"/>
      <c r="H185" s="172"/>
      <c r="I185" s="33"/>
      <c r="J185" s="169"/>
      <c r="K185" s="173"/>
      <c r="L185" s="169"/>
      <c r="M185" s="170"/>
      <c r="T185" s="1" t="e">
        <f t="shared" si="6"/>
        <v>#N/A</v>
      </c>
      <c r="U185" s="40">
        <f t="shared" si="7"/>
        <v>0</v>
      </c>
      <c r="V185" s="40">
        <f t="shared" si="7"/>
        <v>0</v>
      </c>
      <c r="W185" s="40">
        <f t="shared" si="7"/>
        <v>0</v>
      </c>
      <c r="X185" s="40">
        <f t="shared" si="7"/>
        <v>0</v>
      </c>
      <c r="Y185" s="42" t="str">
        <f t="shared" si="8"/>
        <v/>
      </c>
    </row>
    <row r="186" spans="2:25" ht="22.5" customHeight="1" x14ac:dyDescent="0.2">
      <c r="B186" s="9">
        <v>164</v>
      </c>
      <c r="C186" s="14"/>
      <c r="D186" s="19"/>
      <c r="E186" s="22"/>
      <c r="F186" s="26"/>
      <c r="G186" s="171"/>
      <c r="H186" s="172"/>
      <c r="I186" s="33"/>
      <c r="J186" s="169"/>
      <c r="K186" s="173"/>
      <c r="L186" s="169"/>
      <c r="M186" s="170"/>
      <c r="T186" s="1" t="e">
        <f t="shared" si="6"/>
        <v>#N/A</v>
      </c>
      <c r="U186" s="40">
        <f t="shared" si="7"/>
        <v>0</v>
      </c>
      <c r="V186" s="40">
        <f t="shared" si="7"/>
        <v>0</v>
      </c>
      <c r="W186" s="40">
        <f t="shared" si="7"/>
        <v>0</v>
      </c>
      <c r="X186" s="40">
        <f t="shared" si="7"/>
        <v>0</v>
      </c>
      <c r="Y186" s="42" t="str">
        <f t="shared" si="8"/>
        <v/>
      </c>
    </row>
    <row r="187" spans="2:25" ht="22.5" customHeight="1" x14ac:dyDescent="0.2">
      <c r="B187" s="9">
        <v>165</v>
      </c>
      <c r="C187" s="14"/>
      <c r="D187" s="18"/>
      <c r="E187" s="21"/>
      <c r="F187" s="26"/>
      <c r="G187" s="171"/>
      <c r="H187" s="172"/>
      <c r="I187" s="33"/>
      <c r="J187" s="169"/>
      <c r="K187" s="173"/>
      <c r="L187" s="169"/>
      <c r="M187" s="170"/>
      <c r="T187" s="1" t="e">
        <f t="shared" si="6"/>
        <v>#N/A</v>
      </c>
      <c r="U187" s="40">
        <f t="shared" si="7"/>
        <v>0</v>
      </c>
      <c r="V187" s="40">
        <f t="shared" si="7"/>
        <v>0</v>
      </c>
      <c r="W187" s="40">
        <f t="shared" si="7"/>
        <v>0</v>
      </c>
      <c r="X187" s="40">
        <f t="shared" si="7"/>
        <v>0</v>
      </c>
      <c r="Y187" s="42" t="str">
        <f t="shared" si="8"/>
        <v/>
      </c>
    </row>
    <row r="188" spans="2:25" ht="22.5" customHeight="1" x14ac:dyDescent="0.2">
      <c r="B188" s="9">
        <v>166</v>
      </c>
      <c r="C188" s="14"/>
      <c r="D188" s="19"/>
      <c r="E188" s="22"/>
      <c r="F188" s="26"/>
      <c r="G188" s="171"/>
      <c r="H188" s="172"/>
      <c r="I188" s="33"/>
      <c r="J188" s="169"/>
      <c r="K188" s="173"/>
      <c r="L188" s="169"/>
      <c r="M188" s="170"/>
      <c r="T188" s="1" t="e">
        <f t="shared" si="6"/>
        <v>#N/A</v>
      </c>
      <c r="U188" s="40">
        <f t="shared" si="7"/>
        <v>0</v>
      </c>
      <c r="V188" s="40">
        <f t="shared" si="7"/>
        <v>0</v>
      </c>
      <c r="W188" s="40">
        <f t="shared" si="7"/>
        <v>0</v>
      </c>
      <c r="X188" s="40">
        <f t="shared" si="7"/>
        <v>0</v>
      </c>
      <c r="Y188" s="42" t="str">
        <f t="shared" si="8"/>
        <v/>
      </c>
    </row>
    <row r="189" spans="2:25" ht="22.5" customHeight="1" x14ac:dyDescent="0.2">
      <c r="B189" s="9">
        <v>167</v>
      </c>
      <c r="C189" s="14"/>
      <c r="D189" s="18"/>
      <c r="E189" s="21"/>
      <c r="F189" s="26"/>
      <c r="G189" s="171"/>
      <c r="H189" s="172"/>
      <c r="I189" s="33"/>
      <c r="J189" s="169"/>
      <c r="K189" s="173"/>
      <c r="L189" s="169"/>
      <c r="M189" s="170"/>
      <c r="T189" s="1" t="e">
        <f t="shared" si="6"/>
        <v>#N/A</v>
      </c>
      <c r="U189" s="40">
        <f t="shared" si="7"/>
        <v>0</v>
      </c>
      <c r="V189" s="40">
        <f t="shared" si="7"/>
        <v>0</v>
      </c>
      <c r="W189" s="40">
        <f t="shared" si="7"/>
        <v>0</v>
      </c>
      <c r="X189" s="40">
        <f t="shared" si="7"/>
        <v>0</v>
      </c>
      <c r="Y189" s="42" t="str">
        <f t="shared" si="8"/>
        <v/>
      </c>
    </row>
    <row r="190" spans="2:25" ht="22.5" customHeight="1" x14ac:dyDescent="0.2">
      <c r="B190" s="9">
        <v>168</v>
      </c>
      <c r="C190" s="14"/>
      <c r="D190" s="19"/>
      <c r="E190" s="22"/>
      <c r="F190" s="26"/>
      <c r="G190" s="171"/>
      <c r="H190" s="172"/>
      <c r="I190" s="33"/>
      <c r="J190" s="169"/>
      <c r="K190" s="173"/>
      <c r="L190" s="169"/>
      <c r="M190" s="170"/>
      <c r="T190" s="1" t="e">
        <f t="shared" si="6"/>
        <v>#N/A</v>
      </c>
      <c r="U190" s="40">
        <f t="shared" si="7"/>
        <v>0</v>
      </c>
      <c r="V190" s="40">
        <f t="shared" si="7"/>
        <v>0</v>
      </c>
      <c r="W190" s="40">
        <f t="shared" si="7"/>
        <v>0</v>
      </c>
      <c r="X190" s="40">
        <f t="shared" si="7"/>
        <v>0</v>
      </c>
      <c r="Y190" s="42" t="str">
        <f t="shared" si="8"/>
        <v/>
      </c>
    </row>
    <row r="191" spans="2:25" ht="22.5" customHeight="1" x14ac:dyDescent="0.2">
      <c r="B191" s="9">
        <v>169</v>
      </c>
      <c r="C191" s="13"/>
      <c r="D191" s="18"/>
      <c r="E191" s="21"/>
      <c r="F191" s="26"/>
      <c r="G191" s="171"/>
      <c r="H191" s="172"/>
      <c r="I191" s="33"/>
      <c r="J191" s="169"/>
      <c r="K191" s="173"/>
      <c r="L191" s="169"/>
      <c r="M191" s="170"/>
      <c r="T191" s="1" t="e">
        <f t="shared" si="6"/>
        <v>#N/A</v>
      </c>
      <c r="U191" s="40">
        <f t="shared" si="7"/>
        <v>0</v>
      </c>
      <c r="V191" s="40">
        <f t="shared" si="7"/>
        <v>0</v>
      </c>
      <c r="W191" s="40">
        <f t="shared" si="7"/>
        <v>0</v>
      </c>
      <c r="X191" s="40">
        <f t="shared" si="7"/>
        <v>0</v>
      </c>
      <c r="Y191" s="42" t="str">
        <f t="shared" si="8"/>
        <v/>
      </c>
    </row>
    <row r="192" spans="2:25" ht="22.5" customHeight="1" x14ac:dyDescent="0.2">
      <c r="B192" s="9">
        <v>170</v>
      </c>
      <c r="C192" s="14"/>
      <c r="D192" s="19"/>
      <c r="E192" s="22"/>
      <c r="F192" s="26"/>
      <c r="G192" s="171"/>
      <c r="H192" s="172"/>
      <c r="I192" s="33"/>
      <c r="J192" s="169"/>
      <c r="K192" s="173"/>
      <c r="L192" s="169"/>
      <c r="M192" s="170"/>
      <c r="T192" s="1" t="e">
        <f t="shared" si="6"/>
        <v>#N/A</v>
      </c>
      <c r="U192" s="40">
        <f t="shared" si="7"/>
        <v>0</v>
      </c>
      <c r="V192" s="40">
        <f t="shared" si="7"/>
        <v>0</v>
      </c>
      <c r="W192" s="40">
        <f t="shared" si="7"/>
        <v>0</v>
      </c>
      <c r="X192" s="40">
        <f t="shared" si="7"/>
        <v>0</v>
      </c>
      <c r="Y192" s="42" t="str">
        <f t="shared" si="8"/>
        <v/>
      </c>
    </row>
    <row r="193" spans="2:25" ht="22.5" customHeight="1" x14ac:dyDescent="0.2">
      <c r="B193" s="9">
        <v>171</v>
      </c>
      <c r="C193" s="14"/>
      <c r="D193" s="18"/>
      <c r="E193" s="21"/>
      <c r="F193" s="26"/>
      <c r="G193" s="171"/>
      <c r="H193" s="172"/>
      <c r="I193" s="33"/>
      <c r="J193" s="169"/>
      <c r="K193" s="173"/>
      <c r="L193" s="169"/>
      <c r="M193" s="170"/>
      <c r="T193" s="1" t="e">
        <f t="shared" si="6"/>
        <v>#N/A</v>
      </c>
      <c r="U193" s="40">
        <f t="shared" si="7"/>
        <v>0</v>
      </c>
      <c r="V193" s="40">
        <f t="shared" si="7"/>
        <v>0</v>
      </c>
      <c r="W193" s="40">
        <f t="shared" si="7"/>
        <v>0</v>
      </c>
      <c r="X193" s="40">
        <f t="shared" si="7"/>
        <v>0</v>
      </c>
      <c r="Y193" s="42" t="str">
        <f t="shared" si="8"/>
        <v/>
      </c>
    </row>
    <row r="194" spans="2:25" ht="22.5" customHeight="1" x14ac:dyDescent="0.2">
      <c r="B194" s="9">
        <v>172</v>
      </c>
      <c r="C194" s="14"/>
      <c r="D194" s="19"/>
      <c r="E194" s="22"/>
      <c r="F194" s="26"/>
      <c r="G194" s="171"/>
      <c r="H194" s="172"/>
      <c r="I194" s="33"/>
      <c r="J194" s="169"/>
      <c r="K194" s="173"/>
      <c r="L194" s="169"/>
      <c r="M194" s="170"/>
      <c r="T194" s="1" t="e">
        <f t="shared" si="6"/>
        <v>#N/A</v>
      </c>
      <c r="U194" s="40">
        <f t="shared" si="7"/>
        <v>0</v>
      </c>
      <c r="V194" s="40">
        <f t="shared" si="7"/>
        <v>0</v>
      </c>
      <c r="W194" s="40">
        <f t="shared" si="7"/>
        <v>0</v>
      </c>
      <c r="X194" s="40">
        <f t="shared" si="7"/>
        <v>0</v>
      </c>
      <c r="Y194" s="42" t="str">
        <f t="shared" si="8"/>
        <v/>
      </c>
    </row>
    <row r="195" spans="2:25" ht="22.5" customHeight="1" x14ac:dyDescent="0.2">
      <c r="B195" s="9">
        <v>173</v>
      </c>
      <c r="C195" s="14"/>
      <c r="D195" s="18"/>
      <c r="E195" s="21"/>
      <c r="F195" s="26"/>
      <c r="G195" s="171"/>
      <c r="H195" s="172"/>
      <c r="I195" s="33"/>
      <c r="J195" s="169"/>
      <c r="K195" s="173"/>
      <c r="L195" s="169"/>
      <c r="M195" s="170"/>
      <c r="T195" s="1" t="e">
        <f t="shared" si="6"/>
        <v>#N/A</v>
      </c>
      <c r="U195" s="40">
        <f t="shared" si="7"/>
        <v>0</v>
      </c>
      <c r="V195" s="40">
        <f t="shared" si="7"/>
        <v>0</v>
      </c>
      <c r="W195" s="40">
        <f t="shared" si="7"/>
        <v>0</v>
      </c>
      <c r="X195" s="40">
        <f t="shared" si="7"/>
        <v>0</v>
      </c>
      <c r="Y195" s="42" t="str">
        <f t="shared" si="8"/>
        <v/>
      </c>
    </row>
    <row r="196" spans="2:25" ht="22.5" customHeight="1" x14ac:dyDescent="0.2">
      <c r="B196" s="9">
        <v>174</v>
      </c>
      <c r="C196" s="14"/>
      <c r="D196" s="19"/>
      <c r="E196" s="22"/>
      <c r="F196" s="26"/>
      <c r="G196" s="171"/>
      <c r="H196" s="172"/>
      <c r="I196" s="33"/>
      <c r="J196" s="169"/>
      <c r="K196" s="173"/>
      <c r="L196" s="169"/>
      <c r="M196" s="170"/>
      <c r="T196" s="1" t="e">
        <f t="shared" si="6"/>
        <v>#N/A</v>
      </c>
      <c r="U196" s="40">
        <f t="shared" si="7"/>
        <v>0</v>
      </c>
      <c r="V196" s="40">
        <f t="shared" si="7"/>
        <v>0</v>
      </c>
      <c r="W196" s="40">
        <f t="shared" si="7"/>
        <v>0</v>
      </c>
      <c r="X196" s="40">
        <f t="shared" si="7"/>
        <v>0</v>
      </c>
      <c r="Y196" s="42" t="str">
        <f t="shared" si="8"/>
        <v/>
      </c>
    </row>
    <row r="197" spans="2:25" ht="22.5" customHeight="1" x14ac:dyDescent="0.2">
      <c r="B197" s="9">
        <v>175</v>
      </c>
      <c r="C197" s="13"/>
      <c r="D197" s="18"/>
      <c r="E197" s="21"/>
      <c r="F197" s="26"/>
      <c r="G197" s="171"/>
      <c r="H197" s="172"/>
      <c r="I197" s="33"/>
      <c r="J197" s="169"/>
      <c r="K197" s="173"/>
      <c r="L197" s="169"/>
      <c r="M197" s="170"/>
      <c r="T197" s="1" t="e">
        <f t="shared" si="6"/>
        <v>#N/A</v>
      </c>
      <c r="U197" s="40">
        <f t="shared" si="7"/>
        <v>0</v>
      </c>
      <c r="V197" s="40">
        <f t="shared" si="7"/>
        <v>0</v>
      </c>
      <c r="W197" s="40">
        <f t="shared" si="7"/>
        <v>0</v>
      </c>
      <c r="X197" s="40">
        <f t="shared" si="7"/>
        <v>0</v>
      </c>
      <c r="Y197" s="42" t="str">
        <f t="shared" si="8"/>
        <v/>
      </c>
    </row>
    <row r="198" spans="2:25" ht="22.5" customHeight="1" x14ac:dyDescent="0.2">
      <c r="B198" s="9">
        <v>176</v>
      </c>
      <c r="C198" s="14"/>
      <c r="D198" s="19"/>
      <c r="E198" s="22"/>
      <c r="F198" s="26"/>
      <c r="G198" s="171"/>
      <c r="H198" s="172"/>
      <c r="I198" s="33"/>
      <c r="J198" s="169"/>
      <c r="K198" s="173"/>
      <c r="L198" s="169"/>
      <c r="M198" s="170"/>
      <c r="T198" s="1" t="e">
        <f t="shared" si="6"/>
        <v>#N/A</v>
      </c>
      <c r="U198" s="40">
        <f t="shared" si="7"/>
        <v>0</v>
      </c>
      <c r="V198" s="40">
        <f t="shared" si="7"/>
        <v>0</v>
      </c>
      <c r="W198" s="40">
        <f t="shared" si="7"/>
        <v>0</v>
      </c>
      <c r="X198" s="40">
        <f t="shared" si="7"/>
        <v>0</v>
      </c>
      <c r="Y198" s="42" t="str">
        <f t="shared" si="8"/>
        <v/>
      </c>
    </row>
    <row r="199" spans="2:25" ht="22.5" customHeight="1" x14ac:dyDescent="0.2">
      <c r="B199" s="9">
        <v>177</v>
      </c>
      <c r="C199" s="14"/>
      <c r="D199" s="18"/>
      <c r="E199" s="21"/>
      <c r="F199" s="26"/>
      <c r="G199" s="171"/>
      <c r="H199" s="172"/>
      <c r="I199" s="33"/>
      <c r="J199" s="169"/>
      <c r="K199" s="173"/>
      <c r="L199" s="169"/>
      <c r="M199" s="170"/>
      <c r="T199" s="1" t="e">
        <f t="shared" si="6"/>
        <v>#N/A</v>
      </c>
      <c r="U199" s="40">
        <f t="shared" si="7"/>
        <v>0</v>
      </c>
      <c r="V199" s="40">
        <f t="shared" si="7"/>
        <v>0</v>
      </c>
      <c r="W199" s="40">
        <f t="shared" si="7"/>
        <v>0</v>
      </c>
      <c r="X199" s="40">
        <f t="shared" si="7"/>
        <v>0</v>
      </c>
      <c r="Y199" s="42" t="str">
        <f t="shared" si="8"/>
        <v/>
      </c>
    </row>
    <row r="200" spans="2:25" ht="22.5" customHeight="1" x14ac:dyDescent="0.2">
      <c r="B200" s="9">
        <v>178</v>
      </c>
      <c r="C200" s="14"/>
      <c r="D200" s="19"/>
      <c r="E200" s="22"/>
      <c r="F200" s="26"/>
      <c r="G200" s="171"/>
      <c r="H200" s="172"/>
      <c r="I200" s="33"/>
      <c r="J200" s="169"/>
      <c r="K200" s="173"/>
      <c r="L200" s="169"/>
      <c r="M200" s="170"/>
      <c r="T200" s="1" t="e">
        <f t="shared" si="6"/>
        <v>#N/A</v>
      </c>
      <c r="U200" s="40">
        <f t="shared" si="7"/>
        <v>0</v>
      </c>
      <c r="V200" s="40">
        <f t="shared" si="7"/>
        <v>0</v>
      </c>
      <c r="W200" s="40">
        <f t="shared" si="7"/>
        <v>0</v>
      </c>
      <c r="X200" s="40">
        <f t="shared" si="7"/>
        <v>0</v>
      </c>
      <c r="Y200" s="42" t="str">
        <f t="shared" si="8"/>
        <v/>
      </c>
    </row>
    <row r="201" spans="2:25" ht="22.5" customHeight="1" x14ac:dyDescent="0.2">
      <c r="B201" s="9">
        <v>179</v>
      </c>
      <c r="C201" s="14"/>
      <c r="D201" s="18"/>
      <c r="E201" s="21"/>
      <c r="F201" s="26"/>
      <c r="G201" s="171"/>
      <c r="H201" s="172"/>
      <c r="I201" s="33"/>
      <c r="J201" s="169"/>
      <c r="K201" s="173"/>
      <c r="L201" s="169"/>
      <c r="M201" s="170"/>
      <c r="T201" s="1" t="e">
        <f t="shared" si="6"/>
        <v>#N/A</v>
      </c>
      <c r="U201" s="40">
        <f t="shared" si="7"/>
        <v>0</v>
      </c>
      <c r="V201" s="40">
        <f t="shared" si="7"/>
        <v>0</v>
      </c>
      <c r="W201" s="40">
        <f t="shared" si="7"/>
        <v>0</v>
      </c>
      <c r="X201" s="40">
        <f t="shared" si="7"/>
        <v>0</v>
      </c>
      <c r="Y201" s="42" t="str">
        <f t="shared" si="8"/>
        <v/>
      </c>
    </row>
    <row r="202" spans="2:25" ht="22.5" customHeight="1" x14ac:dyDescent="0.2">
      <c r="B202" s="9">
        <v>180</v>
      </c>
      <c r="C202" s="14"/>
      <c r="D202" s="19"/>
      <c r="E202" s="22"/>
      <c r="F202" s="26"/>
      <c r="G202" s="171"/>
      <c r="H202" s="172"/>
      <c r="I202" s="33"/>
      <c r="J202" s="169"/>
      <c r="K202" s="173"/>
      <c r="L202" s="169"/>
      <c r="M202" s="170"/>
      <c r="T202" s="1" t="e">
        <f t="shared" si="6"/>
        <v>#N/A</v>
      </c>
      <c r="U202" s="40">
        <f t="shared" si="7"/>
        <v>0</v>
      </c>
      <c r="V202" s="40">
        <f t="shared" si="7"/>
        <v>0</v>
      </c>
      <c r="W202" s="40">
        <f t="shared" si="7"/>
        <v>0</v>
      </c>
      <c r="X202" s="40">
        <f t="shared" si="7"/>
        <v>0</v>
      </c>
      <c r="Y202" s="42" t="str">
        <f t="shared" si="8"/>
        <v/>
      </c>
    </row>
    <row r="203" spans="2:25" ht="22.5" customHeight="1" x14ac:dyDescent="0.2">
      <c r="B203" s="9">
        <v>181</v>
      </c>
      <c r="C203" s="13"/>
      <c r="D203" s="18"/>
      <c r="E203" s="21"/>
      <c r="F203" s="26"/>
      <c r="G203" s="171"/>
      <c r="H203" s="172"/>
      <c r="I203" s="33"/>
      <c r="J203" s="169"/>
      <c r="K203" s="173"/>
      <c r="L203" s="169"/>
      <c r="M203" s="170"/>
      <c r="T203" s="1" t="e">
        <f t="shared" si="6"/>
        <v>#N/A</v>
      </c>
      <c r="U203" s="40">
        <f t="shared" si="7"/>
        <v>0</v>
      </c>
      <c r="V203" s="40">
        <f t="shared" si="7"/>
        <v>0</v>
      </c>
      <c r="W203" s="40">
        <f t="shared" si="7"/>
        <v>0</v>
      </c>
      <c r="X203" s="40">
        <f t="shared" si="7"/>
        <v>0</v>
      </c>
      <c r="Y203" s="42" t="str">
        <f t="shared" si="8"/>
        <v/>
      </c>
    </row>
    <row r="204" spans="2:25" ht="22.5" customHeight="1" x14ac:dyDescent="0.2">
      <c r="B204" s="9">
        <v>182</v>
      </c>
      <c r="C204" s="14"/>
      <c r="D204" s="19"/>
      <c r="E204" s="22"/>
      <c r="F204" s="26"/>
      <c r="G204" s="171"/>
      <c r="H204" s="172"/>
      <c r="I204" s="33"/>
      <c r="J204" s="169"/>
      <c r="K204" s="173"/>
      <c r="L204" s="169"/>
      <c r="M204" s="170"/>
      <c r="T204" s="1" t="e">
        <f t="shared" si="6"/>
        <v>#N/A</v>
      </c>
      <c r="U204" s="40">
        <f t="shared" si="7"/>
        <v>0</v>
      </c>
      <c r="V204" s="40">
        <f t="shared" si="7"/>
        <v>0</v>
      </c>
      <c r="W204" s="40">
        <f t="shared" si="7"/>
        <v>0</v>
      </c>
      <c r="X204" s="40">
        <f t="shared" si="7"/>
        <v>0</v>
      </c>
      <c r="Y204" s="42" t="str">
        <f t="shared" si="8"/>
        <v/>
      </c>
    </row>
    <row r="205" spans="2:25" ht="22.5" customHeight="1" x14ac:dyDescent="0.2">
      <c r="B205" s="9">
        <v>183</v>
      </c>
      <c r="C205" s="14"/>
      <c r="D205" s="18"/>
      <c r="E205" s="21"/>
      <c r="F205" s="26"/>
      <c r="G205" s="171"/>
      <c r="H205" s="172"/>
      <c r="I205" s="33"/>
      <c r="J205" s="169"/>
      <c r="K205" s="173"/>
      <c r="L205" s="169"/>
      <c r="M205" s="170"/>
      <c r="T205" s="1" t="e">
        <f t="shared" si="6"/>
        <v>#N/A</v>
      </c>
      <c r="U205" s="40">
        <f t="shared" si="7"/>
        <v>0</v>
      </c>
      <c r="V205" s="40">
        <f t="shared" si="7"/>
        <v>0</v>
      </c>
      <c r="W205" s="40">
        <f t="shared" si="7"/>
        <v>0</v>
      </c>
      <c r="X205" s="40">
        <f t="shared" si="7"/>
        <v>0</v>
      </c>
      <c r="Y205" s="42" t="str">
        <f t="shared" si="8"/>
        <v/>
      </c>
    </row>
    <row r="206" spans="2:25" ht="22.5" customHeight="1" x14ac:dyDescent="0.2">
      <c r="B206" s="9">
        <v>184</v>
      </c>
      <c r="C206" s="14"/>
      <c r="D206" s="19"/>
      <c r="E206" s="22"/>
      <c r="F206" s="26"/>
      <c r="G206" s="171"/>
      <c r="H206" s="172"/>
      <c r="I206" s="33"/>
      <c r="J206" s="169"/>
      <c r="K206" s="173"/>
      <c r="L206" s="169"/>
      <c r="M206" s="170"/>
      <c r="T206" s="1" t="e">
        <f t="shared" si="6"/>
        <v>#N/A</v>
      </c>
      <c r="U206" s="40">
        <f t="shared" si="7"/>
        <v>0</v>
      </c>
      <c r="V206" s="40">
        <f t="shared" si="7"/>
        <v>0</v>
      </c>
      <c r="W206" s="40">
        <f t="shared" si="7"/>
        <v>0</v>
      </c>
      <c r="X206" s="40">
        <f t="shared" si="7"/>
        <v>0</v>
      </c>
      <c r="Y206" s="42" t="str">
        <f t="shared" si="8"/>
        <v/>
      </c>
    </row>
    <row r="207" spans="2:25" ht="22.5" customHeight="1" x14ac:dyDescent="0.2">
      <c r="B207" s="9">
        <v>185</v>
      </c>
      <c r="C207" s="14"/>
      <c r="D207" s="18"/>
      <c r="E207" s="21"/>
      <c r="F207" s="26"/>
      <c r="G207" s="171"/>
      <c r="H207" s="172"/>
      <c r="I207" s="33"/>
      <c r="J207" s="169"/>
      <c r="K207" s="173"/>
      <c r="L207" s="169"/>
      <c r="M207" s="170"/>
      <c r="T207" s="1" t="e">
        <f t="shared" si="6"/>
        <v>#N/A</v>
      </c>
      <c r="U207" s="40">
        <f t="shared" si="7"/>
        <v>0</v>
      </c>
      <c r="V207" s="40">
        <f t="shared" si="7"/>
        <v>0</v>
      </c>
      <c r="W207" s="40">
        <f t="shared" si="7"/>
        <v>0</v>
      </c>
      <c r="X207" s="40">
        <f t="shared" si="7"/>
        <v>0</v>
      </c>
      <c r="Y207" s="42" t="str">
        <f t="shared" si="8"/>
        <v/>
      </c>
    </row>
    <row r="208" spans="2:25" ht="22.5" customHeight="1" x14ac:dyDescent="0.2">
      <c r="B208" s="9">
        <v>186</v>
      </c>
      <c r="C208" s="14"/>
      <c r="D208" s="19"/>
      <c r="E208" s="22"/>
      <c r="F208" s="26"/>
      <c r="G208" s="171"/>
      <c r="H208" s="172"/>
      <c r="I208" s="33"/>
      <c r="J208" s="169"/>
      <c r="K208" s="173"/>
      <c r="L208" s="169"/>
      <c r="M208" s="170"/>
      <c r="T208" s="1" t="e">
        <f t="shared" si="6"/>
        <v>#N/A</v>
      </c>
      <c r="U208" s="40">
        <f t="shared" si="7"/>
        <v>0</v>
      </c>
      <c r="V208" s="40">
        <f t="shared" si="7"/>
        <v>0</v>
      </c>
      <c r="W208" s="40">
        <f t="shared" si="7"/>
        <v>0</v>
      </c>
      <c r="X208" s="40">
        <f t="shared" si="7"/>
        <v>0</v>
      </c>
      <c r="Y208" s="42" t="str">
        <f t="shared" si="8"/>
        <v/>
      </c>
    </row>
    <row r="209" spans="2:25" ht="22.5" customHeight="1" x14ac:dyDescent="0.2">
      <c r="B209" s="9">
        <v>187</v>
      </c>
      <c r="C209" s="13"/>
      <c r="D209" s="18"/>
      <c r="E209" s="21"/>
      <c r="F209" s="26"/>
      <c r="G209" s="171"/>
      <c r="H209" s="172"/>
      <c r="I209" s="33"/>
      <c r="J209" s="169"/>
      <c r="K209" s="173"/>
      <c r="L209" s="169"/>
      <c r="M209" s="170"/>
      <c r="T209" s="1" t="e">
        <f t="shared" si="6"/>
        <v>#N/A</v>
      </c>
      <c r="U209" s="40">
        <f t="shared" si="7"/>
        <v>0</v>
      </c>
      <c r="V209" s="40">
        <f t="shared" si="7"/>
        <v>0</v>
      </c>
      <c r="W209" s="40">
        <f t="shared" si="7"/>
        <v>0</v>
      </c>
      <c r="X209" s="40">
        <f t="shared" si="7"/>
        <v>0</v>
      </c>
      <c r="Y209" s="42" t="str">
        <f t="shared" si="8"/>
        <v/>
      </c>
    </row>
    <row r="210" spans="2:25" ht="22.5" customHeight="1" x14ac:dyDescent="0.2">
      <c r="B210" s="9">
        <v>188</v>
      </c>
      <c r="C210" s="14"/>
      <c r="D210" s="19"/>
      <c r="E210" s="22"/>
      <c r="F210" s="26"/>
      <c r="G210" s="171"/>
      <c r="H210" s="172"/>
      <c r="I210" s="33"/>
      <c r="J210" s="169"/>
      <c r="K210" s="173"/>
      <c r="L210" s="169"/>
      <c r="M210" s="170"/>
      <c r="T210" s="1" t="e">
        <f t="shared" si="6"/>
        <v>#N/A</v>
      </c>
      <c r="U210" s="40">
        <f t="shared" si="7"/>
        <v>0</v>
      </c>
      <c r="V210" s="40">
        <f t="shared" si="7"/>
        <v>0</v>
      </c>
      <c r="W210" s="40">
        <f t="shared" si="7"/>
        <v>0</v>
      </c>
      <c r="X210" s="40">
        <f t="shared" si="7"/>
        <v>0</v>
      </c>
      <c r="Y210" s="42" t="str">
        <f t="shared" si="8"/>
        <v/>
      </c>
    </row>
    <row r="211" spans="2:25" ht="22.5" customHeight="1" x14ac:dyDescent="0.2">
      <c r="B211" s="9">
        <v>189</v>
      </c>
      <c r="C211" s="14"/>
      <c r="D211" s="18"/>
      <c r="E211" s="21"/>
      <c r="F211" s="26"/>
      <c r="G211" s="171"/>
      <c r="H211" s="172"/>
      <c r="I211" s="33"/>
      <c r="J211" s="169"/>
      <c r="K211" s="173"/>
      <c r="L211" s="169"/>
      <c r="M211" s="170"/>
      <c r="T211" s="1" t="e">
        <f t="shared" si="6"/>
        <v>#N/A</v>
      </c>
      <c r="U211" s="40">
        <f t="shared" si="7"/>
        <v>0</v>
      </c>
      <c r="V211" s="40">
        <f t="shared" si="7"/>
        <v>0</v>
      </c>
      <c r="W211" s="40">
        <f t="shared" si="7"/>
        <v>0</v>
      </c>
      <c r="X211" s="40">
        <f t="shared" si="7"/>
        <v>0</v>
      </c>
      <c r="Y211" s="42" t="str">
        <f t="shared" si="8"/>
        <v/>
      </c>
    </row>
    <row r="212" spans="2:25" ht="22.5" customHeight="1" x14ac:dyDescent="0.2">
      <c r="B212" s="9">
        <v>190</v>
      </c>
      <c r="C212" s="14"/>
      <c r="D212" s="19"/>
      <c r="E212" s="22"/>
      <c r="F212" s="26"/>
      <c r="G212" s="171"/>
      <c r="H212" s="172"/>
      <c r="I212" s="33"/>
      <c r="J212" s="169"/>
      <c r="K212" s="173"/>
      <c r="L212" s="169"/>
      <c r="M212" s="170"/>
      <c r="T212" s="1" t="e">
        <f t="shared" si="6"/>
        <v>#N/A</v>
      </c>
      <c r="U212" s="40">
        <f t="shared" si="7"/>
        <v>0</v>
      </c>
      <c r="V212" s="40">
        <f t="shared" si="7"/>
        <v>0</v>
      </c>
      <c r="W212" s="40">
        <f t="shared" si="7"/>
        <v>0</v>
      </c>
      <c r="X212" s="40">
        <f t="shared" si="7"/>
        <v>0</v>
      </c>
      <c r="Y212" s="42" t="str">
        <f t="shared" si="8"/>
        <v/>
      </c>
    </row>
    <row r="213" spans="2:25" ht="22.5" customHeight="1" x14ac:dyDescent="0.2">
      <c r="B213" s="9">
        <v>191</v>
      </c>
      <c r="C213" s="14"/>
      <c r="D213" s="18"/>
      <c r="E213" s="21"/>
      <c r="F213" s="26"/>
      <c r="G213" s="171"/>
      <c r="H213" s="172"/>
      <c r="I213" s="33"/>
      <c r="J213" s="169"/>
      <c r="K213" s="173"/>
      <c r="L213" s="169"/>
      <c r="M213" s="170"/>
      <c r="T213" s="1" t="e">
        <f t="shared" si="6"/>
        <v>#N/A</v>
      </c>
      <c r="U213" s="40">
        <f t="shared" si="7"/>
        <v>0</v>
      </c>
      <c r="V213" s="40">
        <f t="shared" si="7"/>
        <v>0</v>
      </c>
      <c r="W213" s="40">
        <f t="shared" si="7"/>
        <v>0</v>
      </c>
      <c r="X213" s="40">
        <f t="shared" si="7"/>
        <v>0</v>
      </c>
      <c r="Y213" s="42" t="str">
        <f t="shared" si="8"/>
        <v/>
      </c>
    </row>
    <row r="214" spans="2:25" ht="22.5" customHeight="1" x14ac:dyDescent="0.2">
      <c r="B214" s="9">
        <v>192</v>
      </c>
      <c r="C214" s="14"/>
      <c r="D214" s="19"/>
      <c r="E214" s="22"/>
      <c r="F214" s="26"/>
      <c r="G214" s="171"/>
      <c r="H214" s="172"/>
      <c r="I214" s="33"/>
      <c r="J214" s="169"/>
      <c r="K214" s="173"/>
      <c r="L214" s="169"/>
      <c r="M214" s="170"/>
      <c r="T214" s="1" t="e">
        <f t="shared" si="6"/>
        <v>#N/A</v>
      </c>
      <c r="U214" s="40">
        <f t="shared" si="7"/>
        <v>0</v>
      </c>
      <c r="V214" s="40">
        <f t="shared" si="7"/>
        <v>0</v>
      </c>
      <c r="W214" s="40">
        <f t="shared" si="7"/>
        <v>0</v>
      </c>
      <c r="X214" s="40">
        <f t="shared" si="7"/>
        <v>0</v>
      </c>
      <c r="Y214" s="42" t="str">
        <f t="shared" si="8"/>
        <v/>
      </c>
    </row>
    <row r="215" spans="2:25" ht="22.5" customHeight="1" x14ac:dyDescent="0.2">
      <c r="B215" s="9">
        <v>193</v>
      </c>
      <c r="C215" s="13"/>
      <c r="D215" s="18"/>
      <c r="E215" s="21"/>
      <c r="F215" s="26"/>
      <c r="G215" s="171"/>
      <c r="H215" s="172"/>
      <c r="I215" s="33"/>
      <c r="J215" s="169"/>
      <c r="K215" s="173"/>
      <c r="L215" s="169"/>
      <c r="M215" s="170"/>
      <c r="T215" s="1" t="e">
        <f t="shared" ref="T215:T278" si="9">VLOOKUP(C215,$V$7:$W$15,2,FALSE)</f>
        <v>#N/A</v>
      </c>
      <c r="U215" s="40">
        <f t="shared" ref="U215:X278" si="10">C215</f>
        <v>0</v>
      </c>
      <c r="V215" s="40">
        <f t="shared" si="10"/>
        <v>0</v>
      </c>
      <c r="W215" s="40">
        <f t="shared" si="10"/>
        <v>0</v>
      </c>
      <c r="X215" s="40">
        <f t="shared" si="10"/>
        <v>0</v>
      </c>
      <c r="Y215" s="42" t="str">
        <f t="shared" si="8"/>
        <v/>
      </c>
    </row>
    <row r="216" spans="2:25" ht="22.5" customHeight="1" x14ac:dyDescent="0.2">
      <c r="B216" s="9">
        <v>194</v>
      </c>
      <c r="C216" s="14"/>
      <c r="D216" s="19"/>
      <c r="E216" s="22"/>
      <c r="F216" s="26"/>
      <c r="G216" s="171"/>
      <c r="H216" s="172"/>
      <c r="I216" s="33"/>
      <c r="J216" s="169"/>
      <c r="K216" s="173"/>
      <c r="L216" s="169"/>
      <c r="M216" s="170"/>
      <c r="T216" s="1" t="e">
        <f t="shared" si="9"/>
        <v>#N/A</v>
      </c>
      <c r="U216" s="40">
        <f t="shared" si="10"/>
        <v>0</v>
      </c>
      <c r="V216" s="40">
        <f t="shared" si="10"/>
        <v>0</v>
      </c>
      <c r="W216" s="40">
        <f t="shared" si="10"/>
        <v>0</v>
      </c>
      <c r="X216" s="40">
        <f t="shared" si="10"/>
        <v>0</v>
      </c>
      <c r="Y216" s="42" t="str">
        <f t="shared" ref="Y216:Y279" si="11">RIGHT(I216,3)</f>
        <v/>
      </c>
    </row>
    <row r="217" spans="2:25" ht="22.5" customHeight="1" x14ac:dyDescent="0.2">
      <c r="B217" s="9">
        <v>195</v>
      </c>
      <c r="C217" s="14"/>
      <c r="D217" s="18"/>
      <c r="E217" s="21"/>
      <c r="F217" s="26"/>
      <c r="G217" s="171"/>
      <c r="H217" s="172"/>
      <c r="I217" s="33"/>
      <c r="J217" s="169"/>
      <c r="K217" s="173"/>
      <c r="L217" s="169"/>
      <c r="M217" s="170"/>
      <c r="T217" s="1" t="e">
        <f t="shared" si="9"/>
        <v>#N/A</v>
      </c>
      <c r="U217" s="40">
        <f t="shared" si="10"/>
        <v>0</v>
      </c>
      <c r="V217" s="40">
        <f t="shared" si="10"/>
        <v>0</v>
      </c>
      <c r="W217" s="40">
        <f t="shared" si="10"/>
        <v>0</v>
      </c>
      <c r="X217" s="40">
        <f t="shared" si="10"/>
        <v>0</v>
      </c>
      <c r="Y217" s="42" t="str">
        <f t="shared" si="11"/>
        <v/>
      </c>
    </row>
    <row r="218" spans="2:25" ht="22.5" customHeight="1" x14ac:dyDescent="0.2">
      <c r="B218" s="9">
        <v>196</v>
      </c>
      <c r="C218" s="14"/>
      <c r="D218" s="19"/>
      <c r="E218" s="22"/>
      <c r="F218" s="26"/>
      <c r="G218" s="171"/>
      <c r="H218" s="172"/>
      <c r="I218" s="33"/>
      <c r="J218" s="169"/>
      <c r="K218" s="173"/>
      <c r="L218" s="169"/>
      <c r="M218" s="170"/>
      <c r="T218" s="1" t="e">
        <f t="shared" si="9"/>
        <v>#N/A</v>
      </c>
      <c r="U218" s="40">
        <f t="shared" si="10"/>
        <v>0</v>
      </c>
      <c r="V218" s="40">
        <f t="shared" si="10"/>
        <v>0</v>
      </c>
      <c r="W218" s="40">
        <f t="shared" si="10"/>
        <v>0</v>
      </c>
      <c r="X218" s="40">
        <f t="shared" si="10"/>
        <v>0</v>
      </c>
      <c r="Y218" s="42" t="str">
        <f t="shared" si="11"/>
        <v/>
      </c>
    </row>
    <row r="219" spans="2:25" ht="22.5" customHeight="1" x14ac:dyDescent="0.2">
      <c r="B219" s="9">
        <v>197</v>
      </c>
      <c r="C219" s="14"/>
      <c r="D219" s="18"/>
      <c r="E219" s="21"/>
      <c r="F219" s="26"/>
      <c r="G219" s="171"/>
      <c r="H219" s="172"/>
      <c r="I219" s="33"/>
      <c r="J219" s="169"/>
      <c r="K219" s="173"/>
      <c r="L219" s="169"/>
      <c r="M219" s="170"/>
      <c r="T219" s="1" t="e">
        <f t="shared" si="9"/>
        <v>#N/A</v>
      </c>
      <c r="U219" s="40">
        <f t="shared" si="10"/>
        <v>0</v>
      </c>
      <c r="V219" s="40">
        <f t="shared" si="10"/>
        <v>0</v>
      </c>
      <c r="W219" s="40">
        <f t="shared" si="10"/>
        <v>0</v>
      </c>
      <c r="X219" s="40">
        <f t="shared" si="10"/>
        <v>0</v>
      </c>
      <c r="Y219" s="42" t="str">
        <f t="shared" si="11"/>
        <v/>
      </c>
    </row>
    <row r="220" spans="2:25" ht="22.5" customHeight="1" x14ac:dyDescent="0.2">
      <c r="B220" s="9">
        <v>198</v>
      </c>
      <c r="C220" s="14"/>
      <c r="D220" s="19"/>
      <c r="E220" s="22"/>
      <c r="F220" s="26"/>
      <c r="G220" s="171"/>
      <c r="H220" s="172"/>
      <c r="I220" s="33"/>
      <c r="J220" s="169"/>
      <c r="K220" s="173"/>
      <c r="L220" s="169"/>
      <c r="M220" s="170"/>
      <c r="T220" s="1" t="e">
        <f t="shared" si="9"/>
        <v>#N/A</v>
      </c>
      <c r="U220" s="40">
        <f t="shared" si="10"/>
        <v>0</v>
      </c>
      <c r="V220" s="40">
        <f t="shared" si="10"/>
        <v>0</v>
      </c>
      <c r="W220" s="40">
        <f t="shared" si="10"/>
        <v>0</v>
      </c>
      <c r="X220" s="40">
        <f t="shared" si="10"/>
        <v>0</v>
      </c>
      <c r="Y220" s="42" t="str">
        <f t="shared" si="11"/>
        <v/>
      </c>
    </row>
    <row r="221" spans="2:25" ht="22.5" customHeight="1" x14ac:dyDescent="0.2">
      <c r="B221" s="9">
        <v>199</v>
      </c>
      <c r="C221" s="13"/>
      <c r="D221" s="18"/>
      <c r="E221" s="21"/>
      <c r="F221" s="26"/>
      <c r="G221" s="171"/>
      <c r="H221" s="172"/>
      <c r="I221" s="33"/>
      <c r="J221" s="169"/>
      <c r="K221" s="173"/>
      <c r="L221" s="169"/>
      <c r="M221" s="170"/>
      <c r="T221" s="1" t="e">
        <f t="shared" si="9"/>
        <v>#N/A</v>
      </c>
      <c r="U221" s="40">
        <f t="shared" si="10"/>
        <v>0</v>
      </c>
      <c r="V221" s="40">
        <f t="shared" si="10"/>
        <v>0</v>
      </c>
      <c r="W221" s="40">
        <f t="shared" si="10"/>
        <v>0</v>
      </c>
      <c r="X221" s="40">
        <f t="shared" si="10"/>
        <v>0</v>
      </c>
      <c r="Y221" s="42" t="str">
        <f t="shared" si="11"/>
        <v/>
      </c>
    </row>
    <row r="222" spans="2:25" ht="22.5" customHeight="1" x14ac:dyDescent="0.2">
      <c r="B222" s="9">
        <v>200</v>
      </c>
      <c r="C222" s="14"/>
      <c r="D222" s="19"/>
      <c r="E222" s="22"/>
      <c r="F222" s="26"/>
      <c r="G222" s="171"/>
      <c r="H222" s="172"/>
      <c r="I222" s="33"/>
      <c r="J222" s="169"/>
      <c r="K222" s="173"/>
      <c r="L222" s="169"/>
      <c r="M222" s="170"/>
      <c r="T222" s="1" t="e">
        <f t="shared" si="9"/>
        <v>#N/A</v>
      </c>
      <c r="U222" s="40">
        <f t="shared" si="10"/>
        <v>0</v>
      </c>
      <c r="V222" s="40">
        <f t="shared" si="10"/>
        <v>0</v>
      </c>
      <c r="W222" s="40">
        <f t="shared" si="10"/>
        <v>0</v>
      </c>
      <c r="X222" s="40">
        <f t="shared" si="10"/>
        <v>0</v>
      </c>
      <c r="Y222" s="42" t="str">
        <f t="shared" si="11"/>
        <v/>
      </c>
    </row>
    <row r="223" spans="2:25" ht="22.5" customHeight="1" x14ac:dyDescent="0.2">
      <c r="B223" s="9">
        <v>201</v>
      </c>
      <c r="C223" s="14"/>
      <c r="D223" s="18"/>
      <c r="E223" s="21"/>
      <c r="F223" s="26"/>
      <c r="G223" s="171"/>
      <c r="H223" s="172"/>
      <c r="I223" s="33"/>
      <c r="J223" s="169"/>
      <c r="K223" s="173"/>
      <c r="L223" s="169"/>
      <c r="M223" s="170"/>
      <c r="T223" s="1" t="e">
        <f t="shared" si="9"/>
        <v>#N/A</v>
      </c>
      <c r="U223" s="40">
        <f t="shared" si="10"/>
        <v>0</v>
      </c>
      <c r="V223" s="40">
        <f t="shared" si="10"/>
        <v>0</v>
      </c>
      <c r="W223" s="40">
        <f t="shared" si="10"/>
        <v>0</v>
      </c>
      <c r="X223" s="40">
        <f t="shared" si="10"/>
        <v>0</v>
      </c>
      <c r="Y223" s="42" t="str">
        <f t="shared" si="11"/>
        <v/>
      </c>
    </row>
    <row r="224" spans="2:25" ht="22.5" customHeight="1" x14ac:dyDescent="0.2">
      <c r="B224" s="9">
        <v>202</v>
      </c>
      <c r="C224" s="14"/>
      <c r="D224" s="19"/>
      <c r="E224" s="22"/>
      <c r="F224" s="26"/>
      <c r="G224" s="171"/>
      <c r="H224" s="172"/>
      <c r="I224" s="33"/>
      <c r="J224" s="169"/>
      <c r="K224" s="173"/>
      <c r="L224" s="169"/>
      <c r="M224" s="170"/>
      <c r="T224" s="1" t="e">
        <f t="shared" si="9"/>
        <v>#N/A</v>
      </c>
      <c r="U224" s="40">
        <f t="shared" si="10"/>
        <v>0</v>
      </c>
      <c r="V224" s="40">
        <f t="shared" si="10"/>
        <v>0</v>
      </c>
      <c r="W224" s="40">
        <f t="shared" si="10"/>
        <v>0</v>
      </c>
      <c r="X224" s="40">
        <f t="shared" si="10"/>
        <v>0</v>
      </c>
      <c r="Y224" s="42" t="str">
        <f t="shared" si="11"/>
        <v/>
      </c>
    </row>
    <row r="225" spans="2:25" ht="22.5" customHeight="1" x14ac:dyDescent="0.2">
      <c r="B225" s="9">
        <v>203</v>
      </c>
      <c r="C225" s="14"/>
      <c r="D225" s="18"/>
      <c r="E225" s="21"/>
      <c r="F225" s="26"/>
      <c r="G225" s="171"/>
      <c r="H225" s="172"/>
      <c r="I225" s="33"/>
      <c r="J225" s="169"/>
      <c r="K225" s="173"/>
      <c r="L225" s="169"/>
      <c r="M225" s="170"/>
      <c r="T225" s="1" t="e">
        <f t="shared" si="9"/>
        <v>#N/A</v>
      </c>
      <c r="U225" s="40">
        <f t="shared" si="10"/>
        <v>0</v>
      </c>
      <c r="V225" s="40">
        <f t="shared" si="10"/>
        <v>0</v>
      </c>
      <c r="W225" s="40">
        <f t="shared" si="10"/>
        <v>0</v>
      </c>
      <c r="X225" s="40">
        <f t="shared" si="10"/>
        <v>0</v>
      </c>
      <c r="Y225" s="42" t="str">
        <f t="shared" si="11"/>
        <v/>
      </c>
    </row>
    <row r="226" spans="2:25" ht="22.5" customHeight="1" x14ac:dyDescent="0.2">
      <c r="B226" s="9">
        <v>204</v>
      </c>
      <c r="C226" s="14"/>
      <c r="D226" s="19"/>
      <c r="E226" s="22"/>
      <c r="F226" s="26"/>
      <c r="G226" s="171"/>
      <c r="H226" s="172"/>
      <c r="I226" s="33"/>
      <c r="J226" s="169"/>
      <c r="K226" s="173"/>
      <c r="L226" s="169"/>
      <c r="M226" s="170"/>
      <c r="T226" s="1" t="e">
        <f t="shared" si="9"/>
        <v>#N/A</v>
      </c>
      <c r="U226" s="40">
        <f t="shared" si="10"/>
        <v>0</v>
      </c>
      <c r="V226" s="40">
        <f t="shared" si="10"/>
        <v>0</v>
      </c>
      <c r="W226" s="40">
        <f t="shared" si="10"/>
        <v>0</v>
      </c>
      <c r="X226" s="40">
        <f t="shared" si="10"/>
        <v>0</v>
      </c>
      <c r="Y226" s="42" t="str">
        <f t="shared" si="11"/>
        <v/>
      </c>
    </row>
    <row r="227" spans="2:25" ht="22.5" customHeight="1" x14ac:dyDescent="0.2">
      <c r="B227" s="9">
        <v>205</v>
      </c>
      <c r="C227" s="13"/>
      <c r="D227" s="18"/>
      <c r="E227" s="21"/>
      <c r="F227" s="26"/>
      <c r="G227" s="171"/>
      <c r="H227" s="172"/>
      <c r="I227" s="33"/>
      <c r="J227" s="169"/>
      <c r="K227" s="173"/>
      <c r="L227" s="169"/>
      <c r="M227" s="170"/>
      <c r="T227" s="1" t="e">
        <f t="shared" si="9"/>
        <v>#N/A</v>
      </c>
      <c r="U227" s="40">
        <f t="shared" si="10"/>
        <v>0</v>
      </c>
      <c r="V227" s="40">
        <f t="shared" si="10"/>
        <v>0</v>
      </c>
      <c r="W227" s="40">
        <f t="shared" si="10"/>
        <v>0</v>
      </c>
      <c r="X227" s="40">
        <f t="shared" si="10"/>
        <v>0</v>
      </c>
      <c r="Y227" s="42" t="str">
        <f t="shared" si="11"/>
        <v/>
      </c>
    </row>
    <row r="228" spans="2:25" ht="22.5" customHeight="1" x14ac:dyDescent="0.2">
      <c r="B228" s="9">
        <v>206</v>
      </c>
      <c r="C228" s="14"/>
      <c r="D228" s="19"/>
      <c r="E228" s="22"/>
      <c r="F228" s="26"/>
      <c r="G228" s="171"/>
      <c r="H228" s="172"/>
      <c r="I228" s="33"/>
      <c r="J228" s="169"/>
      <c r="K228" s="173"/>
      <c r="L228" s="169"/>
      <c r="M228" s="170"/>
      <c r="T228" s="1" t="e">
        <f t="shared" si="9"/>
        <v>#N/A</v>
      </c>
      <c r="U228" s="40">
        <f t="shared" si="10"/>
        <v>0</v>
      </c>
      <c r="V228" s="40">
        <f t="shared" si="10"/>
        <v>0</v>
      </c>
      <c r="W228" s="40">
        <f t="shared" si="10"/>
        <v>0</v>
      </c>
      <c r="X228" s="40">
        <f t="shared" si="10"/>
        <v>0</v>
      </c>
      <c r="Y228" s="42" t="str">
        <f t="shared" si="11"/>
        <v/>
      </c>
    </row>
    <row r="229" spans="2:25" ht="22.5" customHeight="1" x14ac:dyDescent="0.2">
      <c r="B229" s="9">
        <v>207</v>
      </c>
      <c r="C229" s="14"/>
      <c r="D229" s="18"/>
      <c r="E229" s="21"/>
      <c r="F229" s="26"/>
      <c r="G229" s="171"/>
      <c r="H229" s="172"/>
      <c r="I229" s="33"/>
      <c r="J229" s="169"/>
      <c r="K229" s="173"/>
      <c r="L229" s="169"/>
      <c r="M229" s="170"/>
      <c r="T229" s="1" t="e">
        <f t="shared" si="9"/>
        <v>#N/A</v>
      </c>
      <c r="U229" s="40">
        <f t="shared" si="10"/>
        <v>0</v>
      </c>
      <c r="V229" s="40">
        <f t="shared" si="10"/>
        <v>0</v>
      </c>
      <c r="W229" s="40">
        <f t="shared" si="10"/>
        <v>0</v>
      </c>
      <c r="X229" s="40">
        <f t="shared" si="10"/>
        <v>0</v>
      </c>
      <c r="Y229" s="42" t="str">
        <f t="shared" si="11"/>
        <v/>
      </c>
    </row>
    <row r="230" spans="2:25" ht="22.5" customHeight="1" x14ac:dyDescent="0.2">
      <c r="B230" s="9">
        <v>208</v>
      </c>
      <c r="C230" s="14"/>
      <c r="D230" s="19"/>
      <c r="E230" s="22"/>
      <c r="F230" s="26"/>
      <c r="G230" s="171"/>
      <c r="H230" s="172"/>
      <c r="I230" s="33"/>
      <c r="J230" s="169"/>
      <c r="K230" s="173"/>
      <c r="L230" s="169"/>
      <c r="M230" s="170"/>
      <c r="T230" s="1" t="e">
        <f t="shared" si="9"/>
        <v>#N/A</v>
      </c>
      <c r="U230" s="40">
        <f t="shared" si="10"/>
        <v>0</v>
      </c>
      <c r="V230" s="40">
        <f t="shared" si="10"/>
        <v>0</v>
      </c>
      <c r="W230" s="40">
        <f t="shared" si="10"/>
        <v>0</v>
      </c>
      <c r="X230" s="40">
        <f t="shared" si="10"/>
        <v>0</v>
      </c>
      <c r="Y230" s="42" t="str">
        <f t="shared" si="11"/>
        <v/>
      </c>
    </row>
    <row r="231" spans="2:25" ht="22.5" customHeight="1" x14ac:dyDescent="0.2">
      <c r="B231" s="9">
        <v>209</v>
      </c>
      <c r="C231" s="14"/>
      <c r="D231" s="18"/>
      <c r="E231" s="21"/>
      <c r="F231" s="26"/>
      <c r="G231" s="171"/>
      <c r="H231" s="172"/>
      <c r="I231" s="33"/>
      <c r="J231" s="169"/>
      <c r="K231" s="173"/>
      <c r="L231" s="169"/>
      <c r="M231" s="170"/>
      <c r="T231" s="1" t="e">
        <f t="shared" si="9"/>
        <v>#N/A</v>
      </c>
      <c r="U231" s="40">
        <f t="shared" si="10"/>
        <v>0</v>
      </c>
      <c r="V231" s="40">
        <f t="shared" si="10"/>
        <v>0</v>
      </c>
      <c r="W231" s="40">
        <f t="shared" si="10"/>
        <v>0</v>
      </c>
      <c r="X231" s="40">
        <f t="shared" si="10"/>
        <v>0</v>
      </c>
      <c r="Y231" s="42" t="str">
        <f t="shared" si="11"/>
        <v/>
      </c>
    </row>
    <row r="232" spans="2:25" ht="22.5" customHeight="1" x14ac:dyDescent="0.2">
      <c r="B232" s="9">
        <v>210</v>
      </c>
      <c r="C232" s="14"/>
      <c r="D232" s="19"/>
      <c r="E232" s="22"/>
      <c r="F232" s="26"/>
      <c r="G232" s="171"/>
      <c r="H232" s="172"/>
      <c r="I232" s="33"/>
      <c r="J232" s="169"/>
      <c r="K232" s="173"/>
      <c r="L232" s="169"/>
      <c r="M232" s="170"/>
      <c r="T232" s="1" t="e">
        <f t="shared" si="9"/>
        <v>#N/A</v>
      </c>
      <c r="U232" s="40">
        <f t="shared" si="10"/>
        <v>0</v>
      </c>
      <c r="V232" s="40">
        <f t="shared" si="10"/>
        <v>0</v>
      </c>
      <c r="W232" s="40">
        <f t="shared" si="10"/>
        <v>0</v>
      </c>
      <c r="X232" s="40">
        <f t="shared" si="10"/>
        <v>0</v>
      </c>
      <c r="Y232" s="42" t="str">
        <f t="shared" si="11"/>
        <v/>
      </c>
    </row>
    <row r="233" spans="2:25" ht="22.5" customHeight="1" x14ac:dyDescent="0.2">
      <c r="B233" s="9">
        <v>211</v>
      </c>
      <c r="C233" s="13"/>
      <c r="D233" s="18"/>
      <c r="E233" s="21"/>
      <c r="F233" s="26"/>
      <c r="G233" s="171"/>
      <c r="H233" s="172"/>
      <c r="I233" s="33"/>
      <c r="J233" s="169"/>
      <c r="K233" s="173"/>
      <c r="L233" s="169"/>
      <c r="M233" s="170"/>
      <c r="T233" s="1" t="e">
        <f t="shared" si="9"/>
        <v>#N/A</v>
      </c>
      <c r="U233" s="40">
        <f t="shared" si="10"/>
        <v>0</v>
      </c>
      <c r="V233" s="40">
        <f t="shared" si="10"/>
        <v>0</v>
      </c>
      <c r="W233" s="40">
        <f t="shared" si="10"/>
        <v>0</v>
      </c>
      <c r="X233" s="40">
        <f t="shared" si="10"/>
        <v>0</v>
      </c>
      <c r="Y233" s="42" t="str">
        <f t="shared" si="11"/>
        <v/>
      </c>
    </row>
    <row r="234" spans="2:25" ht="22.5" customHeight="1" x14ac:dyDescent="0.2">
      <c r="B234" s="9">
        <v>212</v>
      </c>
      <c r="C234" s="14"/>
      <c r="D234" s="19"/>
      <c r="E234" s="22"/>
      <c r="F234" s="26"/>
      <c r="G234" s="171"/>
      <c r="H234" s="172"/>
      <c r="I234" s="33"/>
      <c r="J234" s="169"/>
      <c r="K234" s="173"/>
      <c r="L234" s="169"/>
      <c r="M234" s="170"/>
      <c r="T234" s="1" t="e">
        <f t="shared" si="9"/>
        <v>#N/A</v>
      </c>
      <c r="U234" s="40">
        <f t="shared" si="10"/>
        <v>0</v>
      </c>
      <c r="V234" s="40">
        <f t="shared" si="10"/>
        <v>0</v>
      </c>
      <c r="W234" s="40">
        <f t="shared" si="10"/>
        <v>0</v>
      </c>
      <c r="X234" s="40">
        <f t="shared" si="10"/>
        <v>0</v>
      </c>
      <c r="Y234" s="42" t="str">
        <f t="shared" si="11"/>
        <v/>
      </c>
    </row>
    <row r="235" spans="2:25" ht="22.5" customHeight="1" x14ac:dyDescent="0.2">
      <c r="B235" s="9">
        <v>213</v>
      </c>
      <c r="C235" s="14"/>
      <c r="D235" s="18"/>
      <c r="E235" s="21"/>
      <c r="F235" s="26"/>
      <c r="G235" s="171"/>
      <c r="H235" s="172"/>
      <c r="I235" s="33"/>
      <c r="J235" s="169"/>
      <c r="K235" s="173"/>
      <c r="L235" s="169"/>
      <c r="M235" s="170"/>
      <c r="T235" s="1" t="e">
        <f t="shared" si="9"/>
        <v>#N/A</v>
      </c>
      <c r="U235" s="40">
        <f t="shared" si="10"/>
        <v>0</v>
      </c>
      <c r="V235" s="40">
        <f t="shared" si="10"/>
        <v>0</v>
      </c>
      <c r="W235" s="40">
        <f t="shared" si="10"/>
        <v>0</v>
      </c>
      <c r="X235" s="40">
        <f t="shared" si="10"/>
        <v>0</v>
      </c>
      <c r="Y235" s="42" t="str">
        <f t="shared" si="11"/>
        <v/>
      </c>
    </row>
    <row r="236" spans="2:25" ht="22.5" customHeight="1" x14ac:dyDescent="0.2">
      <c r="B236" s="9">
        <v>214</v>
      </c>
      <c r="C236" s="14"/>
      <c r="D236" s="19"/>
      <c r="E236" s="22"/>
      <c r="F236" s="26"/>
      <c r="G236" s="171"/>
      <c r="H236" s="172"/>
      <c r="I236" s="33"/>
      <c r="J236" s="169"/>
      <c r="K236" s="173"/>
      <c r="L236" s="169"/>
      <c r="M236" s="170"/>
      <c r="T236" s="1" t="e">
        <f t="shared" si="9"/>
        <v>#N/A</v>
      </c>
      <c r="U236" s="40">
        <f t="shared" si="10"/>
        <v>0</v>
      </c>
      <c r="V236" s="40">
        <f t="shared" si="10"/>
        <v>0</v>
      </c>
      <c r="W236" s="40">
        <f t="shared" si="10"/>
        <v>0</v>
      </c>
      <c r="X236" s="40">
        <f t="shared" si="10"/>
        <v>0</v>
      </c>
      <c r="Y236" s="42" t="str">
        <f t="shared" si="11"/>
        <v/>
      </c>
    </row>
    <row r="237" spans="2:25" ht="22.5" customHeight="1" x14ac:dyDescent="0.2">
      <c r="B237" s="9">
        <v>215</v>
      </c>
      <c r="C237" s="14"/>
      <c r="D237" s="18"/>
      <c r="E237" s="21"/>
      <c r="F237" s="26"/>
      <c r="G237" s="171"/>
      <c r="H237" s="172"/>
      <c r="I237" s="33"/>
      <c r="J237" s="169"/>
      <c r="K237" s="173"/>
      <c r="L237" s="169"/>
      <c r="M237" s="170"/>
      <c r="T237" s="1" t="e">
        <f t="shared" si="9"/>
        <v>#N/A</v>
      </c>
      <c r="U237" s="40">
        <f t="shared" si="10"/>
        <v>0</v>
      </c>
      <c r="V237" s="40">
        <f t="shared" si="10"/>
        <v>0</v>
      </c>
      <c r="W237" s="40">
        <f t="shared" si="10"/>
        <v>0</v>
      </c>
      <c r="X237" s="40">
        <f t="shared" si="10"/>
        <v>0</v>
      </c>
      <c r="Y237" s="42" t="str">
        <f t="shared" si="11"/>
        <v/>
      </c>
    </row>
    <row r="238" spans="2:25" ht="22.5" customHeight="1" x14ac:dyDescent="0.2">
      <c r="B238" s="9">
        <v>216</v>
      </c>
      <c r="C238" s="14"/>
      <c r="D238" s="19"/>
      <c r="E238" s="22"/>
      <c r="F238" s="26"/>
      <c r="G238" s="171"/>
      <c r="H238" s="172"/>
      <c r="I238" s="33"/>
      <c r="J238" s="169"/>
      <c r="K238" s="173"/>
      <c r="L238" s="169"/>
      <c r="M238" s="170"/>
      <c r="T238" s="1" t="e">
        <f t="shared" si="9"/>
        <v>#N/A</v>
      </c>
      <c r="U238" s="40">
        <f t="shared" si="10"/>
        <v>0</v>
      </c>
      <c r="V238" s="40">
        <f t="shared" si="10"/>
        <v>0</v>
      </c>
      <c r="W238" s="40">
        <f t="shared" si="10"/>
        <v>0</v>
      </c>
      <c r="X238" s="40">
        <f t="shared" si="10"/>
        <v>0</v>
      </c>
      <c r="Y238" s="42" t="str">
        <f t="shared" si="11"/>
        <v/>
      </c>
    </row>
    <row r="239" spans="2:25" ht="22.5" customHeight="1" x14ac:dyDescent="0.2">
      <c r="B239" s="9">
        <v>217</v>
      </c>
      <c r="C239" s="13"/>
      <c r="D239" s="18"/>
      <c r="E239" s="21"/>
      <c r="F239" s="26"/>
      <c r="G239" s="171"/>
      <c r="H239" s="172"/>
      <c r="I239" s="33"/>
      <c r="J239" s="169"/>
      <c r="K239" s="173"/>
      <c r="L239" s="169"/>
      <c r="M239" s="170"/>
      <c r="T239" s="1" t="e">
        <f t="shared" si="9"/>
        <v>#N/A</v>
      </c>
      <c r="U239" s="40">
        <f t="shared" si="10"/>
        <v>0</v>
      </c>
      <c r="V239" s="40">
        <f t="shared" si="10"/>
        <v>0</v>
      </c>
      <c r="W239" s="40">
        <f t="shared" si="10"/>
        <v>0</v>
      </c>
      <c r="X239" s="40">
        <f t="shared" si="10"/>
        <v>0</v>
      </c>
      <c r="Y239" s="42" t="str">
        <f t="shared" si="11"/>
        <v/>
      </c>
    </row>
    <row r="240" spans="2:25" ht="22.5" customHeight="1" x14ac:dyDescent="0.2">
      <c r="B240" s="9">
        <v>218</v>
      </c>
      <c r="C240" s="14"/>
      <c r="D240" s="19"/>
      <c r="E240" s="22"/>
      <c r="F240" s="26"/>
      <c r="G240" s="171"/>
      <c r="H240" s="172"/>
      <c r="I240" s="33"/>
      <c r="J240" s="169"/>
      <c r="K240" s="173"/>
      <c r="L240" s="169"/>
      <c r="M240" s="170"/>
      <c r="T240" s="1" t="e">
        <f t="shared" si="9"/>
        <v>#N/A</v>
      </c>
      <c r="U240" s="40">
        <f t="shared" si="10"/>
        <v>0</v>
      </c>
      <c r="V240" s="40">
        <f t="shared" si="10"/>
        <v>0</v>
      </c>
      <c r="W240" s="40">
        <f t="shared" si="10"/>
        <v>0</v>
      </c>
      <c r="X240" s="40">
        <f t="shared" si="10"/>
        <v>0</v>
      </c>
      <c r="Y240" s="42" t="str">
        <f t="shared" si="11"/>
        <v/>
      </c>
    </row>
    <row r="241" spans="2:25" ht="22.5" customHeight="1" x14ac:dyDescent="0.2">
      <c r="B241" s="9">
        <v>219</v>
      </c>
      <c r="C241" s="14"/>
      <c r="D241" s="18"/>
      <c r="E241" s="21"/>
      <c r="F241" s="26"/>
      <c r="G241" s="171"/>
      <c r="H241" s="172"/>
      <c r="I241" s="33"/>
      <c r="J241" s="169"/>
      <c r="K241" s="173"/>
      <c r="L241" s="169"/>
      <c r="M241" s="170"/>
      <c r="T241" s="1" t="e">
        <f t="shared" si="9"/>
        <v>#N/A</v>
      </c>
      <c r="U241" s="40">
        <f t="shared" si="10"/>
        <v>0</v>
      </c>
      <c r="V241" s="40">
        <f t="shared" si="10"/>
        <v>0</v>
      </c>
      <c r="W241" s="40">
        <f t="shared" si="10"/>
        <v>0</v>
      </c>
      <c r="X241" s="40">
        <f t="shared" si="10"/>
        <v>0</v>
      </c>
      <c r="Y241" s="42" t="str">
        <f t="shared" si="11"/>
        <v/>
      </c>
    </row>
    <row r="242" spans="2:25" ht="22.5" customHeight="1" x14ac:dyDescent="0.2">
      <c r="B242" s="9">
        <v>220</v>
      </c>
      <c r="C242" s="14"/>
      <c r="D242" s="19"/>
      <c r="E242" s="22"/>
      <c r="F242" s="26"/>
      <c r="G242" s="171"/>
      <c r="H242" s="172"/>
      <c r="I242" s="33"/>
      <c r="J242" s="169"/>
      <c r="K242" s="173"/>
      <c r="L242" s="169"/>
      <c r="M242" s="170"/>
      <c r="T242" s="1" t="e">
        <f t="shared" si="9"/>
        <v>#N/A</v>
      </c>
      <c r="U242" s="40">
        <f t="shared" si="10"/>
        <v>0</v>
      </c>
      <c r="V242" s="40">
        <f t="shared" si="10"/>
        <v>0</v>
      </c>
      <c r="W242" s="40">
        <f t="shared" si="10"/>
        <v>0</v>
      </c>
      <c r="X242" s="40">
        <f t="shared" si="10"/>
        <v>0</v>
      </c>
      <c r="Y242" s="42" t="str">
        <f t="shared" si="11"/>
        <v/>
      </c>
    </row>
    <row r="243" spans="2:25" ht="22.5" customHeight="1" x14ac:dyDescent="0.2">
      <c r="B243" s="9">
        <v>221</v>
      </c>
      <c r="C243" s="14"/>
      <c r="D243" s="18"/>
      <c r="E243" s="21"/>
      <c r="F243" s="26"/>
      <c r="G243" s="171"/>
      <c r="H243" s="172"/>
      <c r="I243" s="33"/>
      <c r="J243" s="169"/>
      <c r="K243" s="173"/>
      <c r="L243" s="169"/>
      <c r="M243" s="170"/>
      <c r="T243" s="1" t="e">
        <f t="shared" si="9"/>
        <v>#N/A</v>
      </c>
      <c r="U243" s="40">
        <f t="shared" si="10"/>
        <v>0</v>
      </c>
      <c r="V243" s="40">
        <f t="shared" si="10"/>
        <v>0</v>
      </c>
      <c r="W243" s="40">
        <f t="shared" si="10"/>
        <v>0</v>
      </c>
      <c r="X243" s="40">
        <f t="shared" si="10"/>
        <v>0</v>
      </c>
      <c r="Y243" s="42" t="str">
        <f t="shared" si="11"/>
        <v/>
      </c>
    </row>
    <row r="244" spans="2:25" ht="22.5" customHeight="1" x14ac:dyDescent="0.2">
      <c r="B244" s="9">
        <v>222</v>
      </c>
      <c r="C244" s="14"/>
      <c r="D244" s="19"/>
      <c r="E244" s="22"/>
      <c r="F244" s="26"/>
      <c r="G244" s="171"/>
      <c r="H244" s="172"/>
      <c r="I244" s="33"/>
      <c r="J244" s="169"/>
      <c r="K244" s="173"/>
      <c r="L244" s="169"/>
      <c r="M244" s="170"/>
      <c r="T244" s="1" t="e">
        <f t="shared" si="9"/>
        <v>#N/A</v>
      </c>
      <c r="U244" s="40">
        <f t="shared" si="10"/>
        <v>0</v>
      </c>
      <c r="V244" s="40">
        <f t="shared" si="10"/>
        <v>0</v>
      </c>
      <c r="W244" s="40">
        <f t="shared" si="10"/>
        <v>0</v>
      </c>
      <c r="X244" s="40">
        <f t="shared" si="10"/>
        <v>0</v>
      </c>
      <c r="Y244" s="42" t="str">
        <f t="shared" si="11"/>
        <v/>
      </c>
    </row>
    <row r="245" spans="2:25" ht="22.5" customHeight="1" x14ac:dyDescent="0.2">
      <c r="B245" s="9">
        <v>223</v>
      </c>
      <c r="C245" s="13"/>
      <c r="D245" s="18"/>
      <c r="E245" s="21"/>
      <c r="F245" s="26"/>
      <c r="G245" s="171"/>
      <c r="H245" s="172"/>
      <c r="I245" s="33"/>
      <c r="J245" s="169"/>
      <c r="K245" s="173"/>
      <c r="L245" s="169"/>
      <c r="M245" s="170"/>
      <c r="T245" s="1" t="e">
        <f t="shared" si="9"/>
        <v>#N/A</v>
      </c>
      <c r="U245" s="40">
        <f t="shared" si="10"/>
        <v>0</v>
      </c>
      <c r="V245" s="40">
        <f t="shared" si="10"/>
        <v>0</v>
      </c>
      <c r="W245" s="40">
        <f t="shared" si="10"/>
        <v>0</v>
      </c>
      <c r="X245" s="40">
        <f t="shared" si="10"/>
        <v>0</v>
      </c>
      <c r="Y245" s="42" t="str">
        <f t="shared" si="11"/>
        <v/>
      </c>
    </row>
    <row r="246" spans="2:25" ht="22.5" customHeight="1" x14ac:dyDescent="0.2">
      <c r="B246" s="9">
        <v>224</v>
      </c>
      <c r="C246" s="14"/>
      <c r="D246" s="19"/>
      <c r="E246" s="22"/>
      <c r="F246" s="26"/>
      <c r="G246" s="171"/>
      <c r="H246" s="172"/>
      <c r="I246" s="33"/>
      <c r="J246" s="169"/>
      <c r="K246" s="173"/>
      <c r="L246" s="169"/>
      <c r="M246" s="170"/>
      <c r="T246" s="1" t="e">
        <f t="shared" si="9"/>
        <v>#N/A</v>
      </c>
      <c r="U246" s="40">
        <f t="shared" si="10"/>
        <v>0</v>
      </c>
      <c r="V246" s="40">
        <f t="shared" si="10"/>
        <v>0</v>
      </c>
      <c r="W246" s="40">
        <f t="shared" si="10"/>
        <v>0</v>
      </c>
      <c r="X246" s="40">
        <f t="shared" si="10"/>
        <v>0</v>
      </c>
      <c r="Y246" s="42" t="str">
        <f t="shared" si="11"/>
        <v/>
      </c>
    </row>
    <row r="247" spans="2:25" ht="22.5" customHeight="1" x14ac:dyDescent="0.2">
      <c r="B247" s="9">
        <v>225</v>
      </c>
      <c r="C247" s="14"/>
      <c r="D247" s="18"/>
      <c r="E247" s="21"/>
      <c r="F247" s="26"/>
      <c r="G247" s="171"/>
      <c r="H247" s="172"/>
      <c r="I247" s="33"/>
      <c r="J247" s="169"/>
      <c r="K247" s="173"/>
      <c r="L247" s="169"/>
      <c r="M247" s="170"/>
      <c r="T247" s="1" t="e">
        <f t="shared" si="9"/>
        <v>#N/A</v>
      </c>
      <c r="U247" s="40">
        <f t="shared" si="10"/>
        <v>0</v>
      </c>
      <c r="V247" s="40">
        <f t="shared" si="10"/>
        <v>0</v>
      </c>
      <c r="W247" s="40">
        <f t="shared" si="10"/>
        <v>0</v>
      </c>
      <c r="X247" s="40">
        <f t="shared" si="10"/>
        <v>0</v>
      </c>
      <c r="Y247" s="42" t="str">
        <f t="shared" si="11"/>
        <v/>
      </c>
    </row>
    <row r="248" spans="2:25" ht="22.5" customHeight="1" x14ac:dyDescent="0.2">
      <c r="B248" s="9">
        <v>226</v>
      </c>
      <c r="C248" s="14"/>
      <c r="D248" s="19"/>
      <c r="E248" s="22"/>
      <c r="F248" s="26"/>
      <c r="G248" s="171"/>
      <c r="H248" s="172"/>
      <c r="I248" s="33"/>
      <c r="J248" s="169"/>
      <c r="K248" s="173"/>
      <c r="L248" s="169"/>
      <c r="M248" s="170"/>
      <c r="T248" s="1" t="e">
        <f t="shared" si="9"/>
        <v>#N/A</v>
      </c>
      <c r="U248" s="40">
        <f t="shared" si="10"/>
        <v>0</v>
      </c>
      <c r="V248" s="40">
        <f t="shared" si="10"/>
        <v>0</v>
      </c>
      <c r="W248" s="40">
        <f t="shared" si="10"/>
        <v>0</v>
      </c>
      <c r="X248" s="40">
        <f t="shared" si="10"/>
        <v>0</v>
      </c>
      <c r="Y248" s="42" t="str">
        <f t="shared" si="11"/>
        <v/>
      </c>
    </row>
    <row r="249" spans="2:25" ht="22.5" customHeight="1" x14ac:dyDescent="0.2">
      <c r="B249" s="9">
        <v>227</v>
      </c>
      <c r="C249" s="14"/>
      <c r="D249" s="18"/>
      <c r="E249" s="21"/>
      <c r="F249" s="26"/>
      <c r="G249" s="171"/>
      <c r="H249" s="172"/>
      <c r="I249" s="33"/>
      <c r="J249" s="169"/>
      <c r="K249" s="173"/>
      <c r="L249" s="169"/>
      <c r="M249" s="170"/>
      <c r="T249" s="1" t="e">
        <f t="shared" si="9"/>
        <v>#N/A</v>
      </c>
      <c r="U249" s="40">
        <f t="shared" si="10"/>
        <v>0</v>
      </c>
      <c r="V249" s="40">
        <f t="shared" si="10"/>
        <v>0</v>
      </c>
      <c r="W249" s="40">
        <f t="shared" si="10"/>
        <v>0</v>
      </c>
      <c r="X249" s="40">
        <f t="shared" si="10"/>
        <v>0</v>
      </c>
      <c r="Y249" s="42" t="str">
        <f t="shared" si="11"/>
        <v/>
      </c>
    </row>
    <row r="250" spans="2:25" ht="22.5" customHeight="1" x14ac:dyDescent="0.2">
      <c r="B250" s="9">
        <v>228</v>
      </c>
      <c r="C250" s="14"/>
      <c r="D250" s="19"/>
      <c r="E250" s="22"/>
      <c r="F250" s="26"/>
      <c r="G250" s="171"/>
      <c r="H250" s="172"/>
      <c r="I250" s="33"/>
      <c r="J250" s="169"/>
      <c r="K250" s="173"/>
      <c r="L250" s="169"/>
      <c r="M250" s="170"/>
      <c r="T250" s="1" t="e">
        <f t="shared" si="9"/>
        <v>#N/A</v>
      </c>
      <c r="U250" s="40">
        <f t="shared" si="10"/>
        <v>0</v>
      </c>
      <c r="V250" s="40">
        <f t="shared" si="10"/>
        <v>0</v>
      </c>
      <c r="W250" s="40">
        <f t="shared" si="10"/>
        <v>0</v>
      </c>
      <c r="X250" s="40">
        <f t="shared" si="10"/>
        <v>0</v>
      </c>
      <c r="Y250" s="42" t="str">
        <f t="shared" si="11"/>
        <v/>
      </c>
    </row>
    <row r="251" spans="2:25" ht="22.5" customHeight="1" x14ac:dyDescent="0.2">
      <c r="B251" s="9">
        <v>229</v>
      </c>
      <c r="C251" s="13"/>
      <c r="D251" s="18"/>
      <c r="E251" s="21"/>
      <c r="F251" s="26"/>
      <c r="G251" s="171"/>
      <c r="H251" s="172"/>
      <c r="I251" s="33"/>
      <c r="J251" s="169"/>
      <c r="K251" s="173"/>
      <c r="L251" s="169"/>
      <c r="M251" s="170"/>
      <c r="T251" s="1" t="e">
        <f t="shared" si="9"/>
        <v>#N/A</v>
      </c>
      <c r="U251" s="40">
        <f t="shared" si="10"/>
        <v>0</v>
      </c>
      <c r="V251" s="40">
        <f t="shared" si="10"/>
        <v>0</v>
      </c>
      <c r="W251" s="40">
        <f t="shared" si="10"/>
        <v>0</v>
      </c>
      <c r="X251" s="40">
        <f t="shared" si="10"/>
        <v>0</v>
      </c>
      <c r="Y251" s="42" t="str">
        <f t="shared" si="11"/>
        <v/>
      </c>
    </row>
    <row r="252" spans="2:25" ht="22.5" customHeight="1" x14ac:dyDescent="0.2">
      <c r="B252" s="9">
        <v>230</v>
      </c>
      <c r="C252" s="14"/>
      <c r="D252" s="19"/>
      <c r="E252" s="22"/>
      <c r="F252" s="26"/>
      <c r="G252" s="171"/>
      <c r="H252" s="172"/>
      <c r="I252" s="33"/>
      <c r="J252" s="169"/>
      <c r="K252" s="173"/>
      <c r="L252" s="169"/>
      <c r="M252" s="170"/>
      <c r="T252" s="1" t="e">
        <f t="shared" si="9"/>
        <v>#N/A</v>
      </c>
      <c r="U252" s="40">
        <f t="shared" si="10"/>
        <v>0</v>
      </c>
      <c r="V252" s="40">
        <f t="shared" si="10"/>
        <v>0</v>
      </c>
      <c r="W252" s="40">
        <f t="shared" si="10"/>
        <v>0</v>
      </c>
      <c r="X252" s="40">
        <f t="shared" si="10"/>
        <v>0</v>
      </c>
      <c r="Y252" s="42" t="str">
        <f t="shared" si="11"/>
        <v/>
      </c>
    </row>
    <row r="253" spans="2:25" ht="22.5" customHeight="1" x14ac:dyDescent="0.2">
      <c r="B253" s="9">
        <v>231</v>
      </c>
      <c r="C253" s="14"/>
      <c r="D253" s="18"/>
      <c r="E253" s="21"/>
      <c r="F253" s="26"/>
      <c r="G253" s="171"/>
      <c r="H253" s="172"/>
      <c r="I253" s="33"/>
      <c r="J253" s="169"/>
      <c r="K253" s="173"/>
      <c r="L253" s="169"/>
      <c r="M253" s="170"/>
      <c r="T253" s="1" t="e">
        <f t="shared" si="9"/>
        <v>#N/A</v>
      </c>
      <c r="U253" s="40">
        <f t="shared" si="10"/>
        <v>0</v>
      </c>
      <c r="V253" s="40">
        <f t="shared" si="10"/>
        <v>0</v>
      </c>
      <c r="W253" s="40">
        <f t="shared" si="10"/>
        <v>0</v>
      </c>
      <c r="X253" s="40">
        <f t="shared" si="10"/>
        <v>0</v>
      </c>
      <c r="Y253" s="42" t="str">
        <f t="shared" si="11"/>
        <v/>
      </c>
    </row>
    <row r="254" spans="2:25" ht="22.5" customHeight="1" x14ac:dyDescent="0.2">
      <c r="B254" s="9">
        <v>232</v>
      </c>
      <c r="C254" s="14"/>
      <c r="D254" s="19"/>
      <c r="E254" s="22"/>
      <c r="F254" s="26"/>
      <c r="G254" s="171"/>
      <c r="H254" s="172"/>
      <c r="I254" s="33"/>
      <c r="J254" s="169"/>
      <c r="K254" s="173"/>
      <c r="L254" s="169"/>
      <c r="M254" s="170"/>
      <c r="T254" s="1" t="e">
        <f t="shared" si="9"/>
        <v>#N/A</v>
      </c>
      <c r="U254" s="40">
        <f t="shared" si="10"/>
        <v>0</v>
      </c>
      <c r="V254" s="40">
        <f t="shared" si="10"/>
        <v>0</v>
      </c>
      <c r="W254" s="40">
        <f t="shared" si="10"/>
        <v>0</v>
      </c>
      <c r="X254" s="40">
        <f t="shared" si="10"/>
        <v>0</v>
      </c>
      <c r="Y254" s="42" t="str">
        <f t="shared" si="11"/>
        <v/>
      </c>
    </row>
    <row r="255" spans="2:25" ht="22.5" customHeight="1" x14ac:dyDescent="0.2">
      <c r="B255" s="9">
        <v>233</v>
      </c>
      <c r="C255" s="14"/>
      <c r="D255" s="18"/>
      <c r="E255" s="21"/>
      <c r="F255" s="26"/>
      <c r="G255" s="171"/>
      <c r="H255" s="172"/>
      <c r="I255" s="33"/>
      <c r="J255" s="169"/>
      <c r="K255" s="173"/>
      <c r="L255" s="169"/>
      <c r="M255" s="170"/>
      <c r="T255" s="1" t="e">
        <f t="shared" si="9"/>
        <v>#N/A</v>
      </c>
      <c r="U255" s="40">
        <f t="shared" si="10"/>
        <v>0</v>
      </c>
      <c r="V255" s="40">
        <f t="shared" si="10"/>
        <v>0</v>
      </c>
      <c r="W255" s="40">
        <f t="shared" si="10"/>
        <v>0</v>
      </c>
      <c r="X255" s="40">
        <f t="shared" si="10"/>
        <v>0</v>
      </c>
      <c r="Y255" s="42" t="str">
        <f t="shared" si="11"/>
        <v/>
      </c>
    </row>
    <row r="256" spans="2:25" ht="22.5" customHeight="1" x14ac:dyDescent="0.2">
      <c r="B256" s="9">
        <v>234</v>
      </c>
      <c r="C256" s="14"/>
      <c r="D256" s="19"/>
      <c r="E256" s="22"/>
      <c r="F256" s="26"/>
      <c r="G256" s="171"/>
      <c r="H256" s="172"/>
      <c r="I256" s="33"/>
      <c r="J256" s="169"/>
      <c r="K256" s="173"/>
      <c r="L256" s="169"/>
      <c r="M256" s="170"/>
      <c r="T256" s="1" t="e">
        <f t="shared" si="9"/>
        <v>#N/A</v>
      </c>
      <c r="U256" s="40">
        <f t="shared" si="10"/>
        <v>0</v>
      </c>
      <c r="V256" s="40">
        <f t="shared" si="10"/>
        <v>0</v>
      </c>
      <c r="W256" s="40">
        <f t="shared" si="10"/>
        <v>0</v>
      </c>
      <c r="X256" s="40">
        <f t="shared" si="10"/>
        <v>0</v>
      </c>
      <c r="Y256" s="42" t="str">
        <f t="shared" si="11"/>
        <v/>
      </c>
    </row>
    <row r="257" spans="2:25" ht="22.5" customHeight="1" x14ac:dyDescent="0.2">
      <c r="B257" s="9">
        <v>235</v>
      </c>
      <c r="C257" s="13"/>
      <c r="D257" s="18"/>
      <c r="E257" s="21"/>
      <c r="F257" s="26"/>
      <c r="G257" s="171"/>
      <c r="H257" s="172"/>
      <c r="I257" s="33"/>
      <c r="J257" s="169"/>
      <c r="K257" s="173"/>
      <c r="L257" s="169"/>
      <c r="M257" s="170"/>
      <c r="T257" s="1" t="e">
        <f t="shared" si="9"/>
        <v>#N/A</v>
      </c>
      <c r="U257" s="40">
        <f t="shared" si="10"/>
        <v>0</v>
      </c>
      <c r="V257" s="40">
        <f t="shared" si="10"/>
        <v>0</v>
      </c>
      <c r="W257" s="40">
        <f t="shared" si="10"/>
        <v>0</v>
      </c>
      <c r="X257" s="40">
        <f t="shared" si="10"/>
        <v>0</v>
      </c>
      <c r="Y257" s="42" t="str">
        <f t="shared" si="11"/>
        <v/>
      </c>
    </row>
    <row r="258" spans="2:25" ht="22.5" customHeight="1" x14ac:dyDescent="0.2">
      <c r="B258" s="9">
        <v>236</v>
      </c>
      <c r="C258" s="14"/>
      <c r="D258" s="19"/>
      <c r="E258" s="22"/>
      <c r="F258" s="26"/>
      <c r="G258" s="171"/>
      <c r="H258" s="172"/>
      <c r="I258" s="33"/>
      <c r="J258" s="169"/>
      <c r="K258" s="173"/>
      <c r="L258" s="169"/>
      <c r="M258" s="170"/>
      <c r="T258" s="1" t="e">
        <f t="shared" si="9"/>
        <v>#N/A</v>
      </c>
      <c r="U258" s="40">
        <f t="shared" si="10"/>
        <v>0</v>
      </c>
      <c r="V258" s="40">
        <f t="shared" si="10"/>
        <v>0</v>
      </c>
      <c r="W258" s="40">
        <f t="shared" si="10"/>
        <v>0</v>
      </c>
      <c r="X258" s="40">
        <f t="shared" si="10"/>
        <v>0</v>
      </c>
      <c r="Y258" s="42" t="str">
        <f t="shared" si="11"/>
        <v/>
      </c>
    </row>
    <row r="259" spans="2:25" ht="22.5" customHeight="1" x14ac:dyDescent="0.2">
      <c r="B259" s="9">
        <v>237</v>
      </c>
      <c r="C259" s="14"/>
      <c r="D259" s="18"/>
      <c r="E259" s="21"/>
      <c r="F259" s="26"/>
      <c r="G259" s="171"/>
      <c r="H259" s="172"/>
      <c r="I259" s="33"/>
      <c r="J259" s="169"/>
      <c r="K259" s="173"/>
      <c r="L259" s="169"/>
      <c r="M259" s="170"/>
      <c r="T259" s="1" t="e">
        <f t="shared" si="9"/>
        <v>#N/A</v>
      </c>
      <c r="U259" s="40">
        <f t="shared" si="10"/>
        <v>0</v>
      </c>
      <c r="V259" s="40">
        <f t="shared" si="10"/>
        <v>0</v>
      </c>
      <c r="W259" s="40">
        <f t="shared" si="10"/>
        <v>0</v>
      </c>
      <c r="X259" s="40">
        <f t="shared" si="10"/>
        <v>0</v>
      </c>
      <c r="Y259" s="42" t="str">
        <f t="shared" si="11"/>
        <v/>
      </c>
    </row>
    <row r="260" spans="2:25" ht="22.5" customHeight="1" x14ac:dyDescent="0.2">
      <c r="B260" s="9">
        <v>238</v>
      </c>
      <c r="C260" s="14"/>
      <c r="D260" s="19"/>
      <c r="E260" s="22"/>
      <c r="F260" s="26"/>
      <c r="G260" s="171"/>
      <c r="H260" s="172"/>
      <c r="I260" s="33"/>
      <c r="J260" s="169"/>
      <c r="K260" s="173"/>
      <c r="L260" s="169"/>
      <c r="M260" s="170"/>
      <c r="T260" s="1" t="e">
        <f t="shared" si="9"/>
        <v>#N/A</v>
      </c>
      <c r="U260" s="40">
        <f t="shared" si="10"/>
        <v>0</v>
      </c>
      <c r="V260" s="40">
        <f t="shared" si="10"/>
        <v>0</v>
      </c>
      <c r="W260" s="40">
        <f t="shared" si="10"/>
        <v>0</v>
      </c>
      <c r="X260" s="40">
        <f t="shared" si="10"/>
        <v>0</v>
      </c>
      <c r="Y260" s="42" t="str">
        <f t="shared" si="11"/>
        <v/>
      </c>
    </row>
    <row r="261" spans="2:25" ht="22.5" customHeight="1" x14ac:dyDescent="0.2">
      <c r="B261" s="9">
        <v>239</v>
      </c>
      <c r="C261" s="14"/>
      <c r="D261" s="18"/>
      <c r="E261" s="21"/>
      <c r="F261" s="26"/>
      <c r="G261" s="171"/>
      <c r="H261" s="172"/>
      <c r="I261" s="33"/>
      <c r="J261" s="169"/>
      <c r="K261" s="173"/>
      <c r="L261" s="169"/>
      <c r="M261" s="170"/>
      <c r="T261" s="1" t="e">
        <f t="shared" si="9"/>
        <v>#N/A</v>
      </c>
      <c r="U261" s="40">
        <f t="shared" si="10"/>
        <v>0</v>
      </c>
      <c r="V261" s="40">
        <f t="shared" si="10"/>
        <v>0</v>
      </c>
      <c r="W261" s="40">
        <f t="shared" si="10"/>
        <v>0</v>
      </c>
      <c r="X261" s="40">
        <f t="shared" si="10"/>
        <v>0</v>
      </c>
      <c r="Y261" s="42" t="str">
        <f t="shared" si="11"/>
        <v/>
      </c>
    </row>
    <row r="262" spans="2:25" ht="22.5" customHeight="1" x14ac:dyDescent="0.2">
      <c r="B262" s="9">
        <v>240</v>
      </c>
      <c r="C262" s="14"/>
      <c r="D262" s="19"/>
      <c r="E262" s="22"/>
      <c r="F262" s="26"/>
      <c r="G262" s="171"/>
      <c r="H262" s="172"/>
      <c r="I262" s="33"/>
      <c r="J262" s="169"/>
      <c r="K262" s="173"/>
      <c r="L262" s="169"/>
      <c r="M262" s="170"/>
      <c r="T262" s="1" t="e">
        <f t="shared" si="9"/>
        <v>#N/A</v>
      </c>
      <c r="U262" s="40">
        <f t="shared" si="10"/>
        <v>0</v>
      </c>
      <c r="V262" s="40">
        <f t="shared" si="10"/>
        <v>0</v>
      </c>
      <c r="W262" s="40">
        <f t="shared" si="10"/>
        <v>0</v>
      </c>
      <c r="X262" s="40">
        <f t="shared" si="10"/>
        <v>0</v>
      </c>
      <c r="Y262" s="42" t="str">
        <f t="shared" si="11"/>
        <v/>
      </c>
    </row>
    <row r="263" spans="2:25" ht="22.5" customHeight="1" x14ac:dyDescent="0.2">
      <c r="B263" s="9">
        <v>241</v>
      </c>
      <c r="C263" s="13"/>
      <c r="D263" s="18"/>
      <c r="E263" s="21"/>
      <c r="F263" s="26"/>
      <c r="G263" s="171"/>
      <c r="H263" s="172"/>
      <c r="I263" s="33"/>
      <c r="J263" s="169"/>
      <c r="K263" s="173"/>
      <c r="L263" s="169"/>
      <c r="M263" s="170"/>
      <c r="T263" s="1" t="e">
        <f t="shared" si="9"/>
        <v>#N/A</v>
      </c>
      <c r="U263" s="40">
        <f t="shared" si="10"/>
        <v>0</v>
      </c>
      <c r="V263" s="40">
        <f t="shared" si="10"/>
        <v>0</v>
      </c>
      <c r="W263" s="40">
        <f t="shared" si="10"/>
        <v>0</v>
      </c>
      <c r="X263" s="40">
        <f t="shared" si="10"/>
        <v>0</v>
      </c>
      <c r="Y263" s="42" t="str">
        <f t="shared" si="11"/>
        <v/>
      </c>
    </row>
    <row r="264" spans="2:25" ht="22.5" customHeight="1" x14ac:dyDescent="0.2">
      <c r="B264" s="9">
        <v>242</v>
      </c>
      <c r="C264" s="14"/>
      <c r="D264" s="19"/>
      <c r="E264" s="22"/>
      <c r="F264" s="26"/>
      <c r="G264" s="171"/>
      <c r="H264" s="172"/>
      <c r="I264" s="33"/>
      <c r="J264" s="169"/>
      <c r="K264" s="173"/>
      <c r="L264" s="169"/>
      <c r="M264" s="170"/>
      <c r="T264" s="1" t="e">
        <f t="shared" si="9"/>
        <v>#N/A</v>
      </c>
      <c r="U264" s="40">
        <f t="shared" si="10"/>
        <v>0</v>
      </c>
      <c r="V264" s="40">
        <f t="shared" si="10"/>
        <v>0</v>
      </c>
      <c r="W264" s="40">
        <f t="shared" si="10"/>
        <v>0</v>
      </c>
      <c r="X264" s="40">
        <f t="shared" si="10"/>
        <v>0</v>
      </c>
      <c r="Y264" s="42" t="str">
        <f t="shared" si="11"/>
        <v/>
      </c>
    </row>
    <row r="265" spans="2:25" ht="22.5" customHeight="1" x14ac:dyDescent="0.2">
      <c r="B265" s="9">
        <v>243</v>
      </c>
      <c r="C265" s="14"/>
      <c r="D265" s="18"/>
      <c r="E265" s="21"/>
      <c r="F265" s="26"/>
      <c r="G265" s="171"/>
      <c r="H265" s="172"/>
      <c r="I265" s="33"/>
      <c r="J265" s="169"/>
      <c r="K265" s="173"/>
      <c r="L265" s="169"/>
      <c r="M265" s="170"/>
      <c r="T265" s="1" t="e">
        <f t="shared" si="9"/>
        <v>#N/A</v>
      </c>
      <c r="U265" s="40">
        <f t="shared" si="10"/>
        <v>0</v>
      </c>
      <c r="V265" s="40">
        <f t="shared" si="10"/>
        <v>0</v>
      </c>
      <c r="W265" s="40">
        <f t="shared" si="10"/>
        <v>0</v>
      </c>
      <c r="X265" s="40">
        <f t="shared" si="10"/>
        <v>0</v>
      </c>
      <c r="Y265" s="42" t="str">
        <f t="shared" si="11"/>
        <v/>
      </c>
    </row>
    <row r="266" spans="2:25" ht="22.5" customHeight="1" x14ac:dyDescent="0.2">
      <c r="B266" s="9">
        <v>244</v>
      </c>
      <c r="C266" s="14"/>
      <c r="D266" s="19"/>
      <c r="E266" s="22"/>
      <c r="F266" s="26"/>
      <c r="G266" s="171"/>
      <c r="H266" s="172"/>
      <c r="I266" s="33"/>
      <c r="J266" s="169"/>
      <c r="K266" s="173"/>
      <c r="L266" s="169"/>
      <c r="M266" s="170"/>
      <c r="T266" s="1" t="e">
        <f t="shared" si="9"/>
        <v>#N/A</v>
      </c>
      <c r="U266" s="40">
        <f t="shared" si="10"/>
        <v>0</v>
      </c>
      <c r="V266" s="40">
        <f t="shared" si="10"/>
        <v>0</v>
      </c>
      <c r="W266" s="40">
        <f t="shared" si="10"/>
        <v>0</v>
      </c>
      <c r="X266" s="40">
        <f t="shared" si="10"/>
        <v>0</v>
      </c>
      <c r="Y266" s="42" t="str">
        <f t="shared" si="11"/>
        <v/>
      </c>
    </row>
    <row r="267" spans="2:25" ht="22.5" customHeight="1" x14ac:dyDescent="0.2">
      <c r="B267" s="9">
        <v>245</v>
      </c>
      <c r="C267" s="14"/>
      <c r="D267" s="18"/>
      <c r="E267" s="21"/>
      <c r="F267" s="26"/>
      <c r="G267" s="171"/>
      <c r="H267" s="172"/>
      <c r="I267" s="33"/>
      <c r="J267" s="169"/>
      <c r="K267" s="173"/>
      <c r="L267" s="169"/>
      <c r="M267" s="170"/>
      <c r="T267" s="1" t="e">
        <f t="shared" si="9"/>
        <v>#N/A</v>
      </c>
      <c r="U267" s="40">
        <f t="shared" si="10"/>
        <v>0</v>
      </c>
      <c r="V267" s="40">
        <f t="shared" si="10"/>
        <v>0</v>
      </c>
      <c r="W267" s="40">
        <f t="shared" si="10"/>
        <v>0</v>
      </c>
      <c r="X267" s="40">
        <f t="shared" si="10"/>
        <v>0</v>
      </c>
      <c r="Y267" s="42" t="str">
        <f t="shared" si="11"/>
        <v/>
      </c>
    </row>
    <row r="268" spans="2:25" ht="22.5" customHeight="1" x14ac:dyDescent="0.2">
      <c r="B268" s="9">
        <v>246</v>
      </c>
      <c r="C268" s="14"/>
      <c r="D268" s="19"/>
      <c r="E268" s="22"/>
      <c r="F268" s="26"/>
      <c r="G268" s="171"/>
      <c r="H268" s="172"/>
      <c r="I268" s="33"/>
      <c r="J268" s="169"/>
      <c r="K268" s="173"/>
      <c r="L268" s="169"/>
      <c r="M268" s="170"/>
      <c r="T268" s="1" t="e">
        <f t="shared" si="9"/>
        <v>#N/A</v>
      </c>
      <c r="U268" s="40">
        <f t="shared" si="10"/>
        <v>0</v>
      </c>
      <c r="V268" s="40">
        <f t="shared" si="10"/>
        <v>0</v>
      </c>
      <c r="W268" s="40">
        <f t="shared" si="10"/>
        <v>0</v>
      </c>
      <c r="X268" s="40">
        <f t="shared" si="10"/>
        <v>0</v>
      </c>
      <c r="Y268" s="42" t="str">
        <f t="shared" si="11"/>
        <v/>
      </c>
    </row>
    <row r="269" spans="2:25" ht="22.5" customHeight="1" x14ac:dyDescent="0.2">
      <c r="B269" s="9">
        <v>247</v>
      </c>
      <c r="C269" s="13"/>
      <c r="D269" s="18"/>
      <c r="E269" s="21"/>
      <c r="F269" s="26"/>
      <c r="G269" s="171"/>
      <c r="H269" s="172"/>
      <c r="I269" s="33"/>
      <c r="J269" s="169"/>
      <c r="K269" s="173"/>
      <c r="L269" s="169"/>
      <c r="M269" s="170"/>
      <c r="T269" s="1" t="e">
        <f t="shared" si="9"/>
        <v>#N/A</v>
      </c>
      <c r="U269" s="40">
        <f t="shared" si="10"/>
        <v>0</v>
      </c>
      <c r="V269" s="40">
        <f t="shared" si="10"/>
        <v>0</v>
      </c>
      <c r="W269" s="40">
        <f t="shared" si="10"/>
        <v>0</v>
      </c>
      <c r="X269" s="40">
        <f t="shared" si="10"/>
        <v>0</v>
      </c>
      <c r="Y269" s="42" t="str">
        <f t="shared" si="11"/>
        <v/>
      </c>
    </row>
    <row r="270" spans="2:25" ht="22.5" customHeight="1" x14ac:dyDescent="0.2">
      <c r="B270" s="9">
        <v>248</v>
      </c>
      <c r="C270" s="14"/>
      <c r="D270" s="19"/>
      <c r="E270" s="22"/>
      <c r="F270" s="26"/>
      <c r="G270" s="171"/>
      <c r="H270" s="172"/>
      <c r="I270" s="33"/>
      <c r="J270" s="169"/>
      <c r="K270" s="173"/>
      <c r="L270" s="169"/>
      <c r="M270" s="170"/>
      <c r="T270" s="1" t="e">
        <f t="shared" si="9"/>
        <v>#N/A</v>
      </c>
      <c r="U270" s="40">
        <f t="shared" si="10"/>
        <v>0</v>
      </c>
      <c r="V270" s="40">
        <f t="shared" si="10"/>
        <v>0</v>
      </c>
      <c r="W270" s="40">
        <f t="shared" si="10"/>
        <v>0</v>
      </c>
      <c r="X270" s="40">
        <f t="shared" si="10"/>
        <v>0</v>
      </c>
      <c r="Y270" s="42" t="str">
        <f t="shared" si="11"/>
        <v/>
      </c>
    </row>
    <row r="271" spans="2:25" ht="22.5" customHeight="1" x14ac:dyDescent="0.2">
      <c r="B271" s="9">
        <v>249</v>
      </c>
      <c r="C271" s="14"/>
      <c r="D271" s="18"/>
      <c r="E271" s="21"/>
      <c r="F271" s="26"/>
      <c r="G271" s="171"/>
      <c r="H271" s="172"/>
      <c r="I271" s="33"/>
      <c r="J271" s="169"/>
      <c r="K271" s="173"/>
      <c r="L271" s="169"/>
      <c r="M271" s="170"/>
      <c r="T271" s="1" t="e">
        <f t="shared" si="9"/>
        <v>#N/A</v>
      </c>
      <c r="U271" s="40">
        <f t="shared" si="10"/>
        <v>0</v>
      </c>
      <c r="V271" s="40">
        <f t="shared" si="10"/>
        <v>0</v>
      </c>
      <c r="W271" s="40">
        <f t="shared" si="10"/>
        <v>0</v>
      </c>
      <c r="X271" s="40">
        <f t="shared" si="10"/>
        <v>0</v>
      </c>
      <c r="Y271" s="42" t="str">
        <f t="shared" si="11"/>
        <v/>
      </c>
    </row>
    <row r="272" spans="2:25" ht="22.5" customHeight="1" x14ac:dyDescent="0.2">
      <c r="B272" s="9">
        <v>250</v>
      </c>
      <c r="C272" s="14"/>
      <c r="D272" s="19"/>
      <c r="E272" s="22"/>
      <c r="F272" s="26"/>
      <c r="G272" s="171"/>
      <c r="H272" s="172"/>
      <c r="I272" s="33"/>
      <c r="J272" s="169"/>
      <c r="K272" s="173"/>
      <c r="L272" s="169"/>
      <c r="M272" s="170"/>
      <c r="T272" s="1" t="e">
        <f t="shared" si="9"/>
        <v>#N/A</v>
      </c>
      <c r="U272" s="40">
        <f t="shared" si="10"/>
        <v>0</v>
      </c>
      <c r="V272" s="40">
        <f t="shared" si="10"/>
        <v>0</v>
      </c>
      <c r="W272" s="40">
        <f t="shared" si="10"/>
        <v>0</v>
      </c>
      <c r="X272" s="40">
        <f t="shared" si="10"/>
        <v>0</v>
      </c>
      <c r="Y272" s="42" t="str">
        <f t="shared" si="11"/>
        <v/>
      </c>
    </row>
    <row r="273" spans="2:25" ht="22.5" customHeight="1" x14ac:dyDescent="0.2">
      <c r="B273" s="9">
        <v>251</v>
      </c>
      <c r="C273" s="14"/>
      <c r="D273" s="18"/>
      <c r="E273" s="21"/>
      <c r="F273" s="26"/>
      <c r="G273" s="171"/>
      <c r="H273" s="172"/>
      <c r="I273" s="33"/>
      <c r="J273" s="169"/>
      <c r="K273" s="173"/>
      <c r="L273" s="169"/>
      <c r="M273" s="170"/>
      <c r="T273" s="1" t="e">
        <f t="shared" si="9"/>
        <v>#N/A</v>
      </c>
      <c r="U273" s="40">
        <f t="shared" si="10"/>
        <v>0</v>
      </c>
      <c r="V273" s="40">
        <f t="shared" si="10"/>
        <v>0</v>
      </c>
      <c r="W273" s="40">
        <f t="shared" si="10"/>
        <v>0</v>
      </c>
      <c r="X273" s="40">
        <f t="shared" si="10"/>
        <v>0</v>
      </c>
      <c r="Y273" s="42" t="str">
        <f t="shared" si="11"/>
        <v/>
      </c>
    </row>
    <row r="274" spans="2:25" ht="22.5" customHeight="1" x14ac:dyDescent="0.2">
      <c r="B274" s="9">
        <v>252</v>
      </c>
      <c r="C274" s="14"/>
      <c r="D274" s="19"/>
      <c r="E274" s="22"/>
      <c r="F274" s="26"/>
      <c r="G274" s="171"/>
      <c r="H274" s="172"/>
      <c r="I274" s="33"/>
      <c r="J274" s="169"/>
      <c r="K274" s="173"/>
      <c r="L274" s="169"/>
      <c r="M274" s="170"/>
      <c r="T274" s="1" t="e">
        <f t="shared" si="9"/>
        <v>#N/A</v>
      </c>
      <c r="U274" s="40">
        <f t="shared" si="10"/>
        <v>0</v>
      </c>
      <c r="V274" s="40">
        <f t="shared" si="10"/>
        <v>0</v>
      </c>
      <c r="W274" s="40">
        <f t="shared" si="10"/>
        <v>0</v>
      </c>
      <c r="X274" s="40">
        <f t="shared" si="10"/>
        <v>0</v>
      </c>
      <c r="Y274" s="42" t="str">
        <f t="shared" si="11"/>
        <v/>
      </c>
    </row>
    <row r="275" spans="2:25" ht="22.5" customHeight="1" x14ac:dyDescent="0.2">
      <c r="B275" s="9">
        <v>253</v>
      </c>
      <c r="C275" s="13"/>
      <c r="D275" s="18"/>
      <c r="E275" s="21"/>
      <c r="F275" s="26"/>
      <c r="G275" s="171"/>
      <c r="H275" s="172"/>
      <c r="I275" s="33"/>
      <c r="J275" s="169"/>
      <c r="K275" s="173"/>
      <c r="L275" s="169"/>
      <c r="M275" s="170"/>
      <c r="T275" s="1" t="e">
        <f t="shared" si="9"/>
        <v>#N/A</v>
      </c>
      <c r="U275" s="40">
        <f t="shared" si="10"/>
        <v>0</v>
      </c>
      <c r="V275" s="40">
        <f t="shared" si="10"/>
        <v>0</v>
      </c>
      <c r="W275" s="40">
        <f t="shared" si="10"/>
        <v>0</v>
      </c>
      <c r="X275" s="40">
        <f t="shared" si="10"/>
        <v>0</v>
      </c>
      <c r="Y275" s="42" t="str">
        <f t="shared" si="11"/>
        <v/>
      </c>
    </row>
    <row r="276" spans="2:25" ht="22.5" customHeight="1" x14ac:dyDescent="0.2">
      <c r="B276" s="9">
        <v>254</v>
      </c>
      <c r="C276" s="14"/>
      <c r="D276" s="19"/>
      <c r="E276" s="22"/>
      <c r="F276" s="26"/>
      <c r="G276" s="171"/>
      <c r="H276" s="172"/>
      <c r="I276" s="33"/>
      <c r="J276" s="169"/>
      <c r="K276" s="173"/>
      <c r="L276" s="169"/>
      <c r="M276" s="170"/>
      <c r="T276" s="1" t="e">
        <f t="shared" si="9"/>
        <v>#N/A</v>
      </c>
      <c r="U276" s="40">
        <f t="shared" si="10"/>
        <v>0</v>
      </c>
      <c r="V276" s="40">
        <f t="shared" si="10"/>
        <v>0</v>
      </c>
      <c r="W276" s="40">
        <f t="shared" si="10"/>
        <v>0</v>
      </c>
      <c r="X276" s="40">
        <f t="shared" si="10"/>
        <v>0</v>
      </c>
      <c r="Y276" s="42" t="str">
        <f t="shared" si="11"/>
        <v/>
      </c>
    </row>
    <row r="277" spans="2:25" ht="22.5" customHeight="1" x14ac:dyDescent="0.2">
      <c r="B277" s="9">
        <v>255</v>
      </c>
      <c r="C277" s="14"/>
      <c r="D277" s="18"/>
      <c r="E277" s="21"/>
      <c r="F277" s="26"/>
      <c r="G277" s="171"/>
      <c r="H277" s="172"/>
      <c r="I277" s="33"/>
      <c r="J277" s="169"/>
      <c r="K277" s="173"/>
      <c r="L277" s="169"/>
      <c r="M277" s="170"/>
      <c r="T277" s="1" t="e">
        <f t="shared" si="9"/>
        <v>#N/A</v>
      </c>
      <c r="U277" s="40">
        <f t="shared" si="10"/>
        <v>0</v>
      </c>
      <c r="V277" s="40">
        <f t="shared" si="10"/>
        <v>0</v>
      </c>
      <c r="W277" s="40">
        <f t="shared" si="10"/>
        <v>0</v>
      </c>
      <c r="X277" s="40">
        <f t="shared" si="10"/>
        <v>0</v>
      </c>
      <c r="Y277" s="42" t="str">
        <f t="shared" si="11"/>
        <v/>
      </c>
    </row>
    <row r="278" spans="2:25" ht="22.5" customHeight="1" x14ac:dyDescent="0.2">
      <c r="B278" s="9">
        <v>256</v>
      </c>
      <c r="C278" s="14"/>
      <c r="D278" s="19"/>
      <c r="E278" s="22"/>
      <c r="F278" s="26"/>
      <c r="G278" s="171"/>
      <c r="H278" s="172"/>
      <c r="I278" s="33"/>
      <c r="J278" s="169"/>
      <c r="K278" s="173"/>
      <c r="L278" s="169"/>
      <c r="M278" s="170"/>
      <c r="T278" s="1" t="e">
        <f t="shared" si="9"/>
        <v>#N/A</v>
      </c>
      <c r="U278" s="40">
        <f t="shared" si="10"/>
        <v>0</v>
      </c>
      <c r="V278" s="40">
        <f t="shared" si="10"/>
        <v>0</v>
      </c>
      <c r="W278" s="40">
        <f t="shared" si="10"/>
        <v>0</v>
      </c>
      <c r="X278" s="40">
        <f t="shared" si="10"/>
        <v>0</v>
      </c>
      <c r="Y278" s="42" t="str">
        <f t="shared" si="11"/>
        <v/>
      </c>
    </row>
    <row r="279" spans="2:25" ht="22.5" customHeight="1" x14ac:dyDescent="0.2">
      <c r="B279" s="9">
        <v>257</v>
      </c>
      <c r="C279" s="14"/>
      <c r="D279" s="18"/>
      <c r="E279" s="21"/>
      <c r="F279" s="26"/>
      <c r="G279" s="171"/>
      <c r="H279" s="172"/>
      <c r="I279" s="33"/>
      <c r="J279" s="169"/>
      <c r="K279" s="173"/>
      <c r="L279" s="169"/>
      <c r="M279" s="170"/>
      <c r="T279" s="1" t="e">
        <f t="shared" ref="T279:T342" si="12">VLOOKUP(C279,$V$7:$W$15,2,FALSE)</f>
        <v>#N/A</v>
      </c>
      <c r="U279" s="40">
        <f t="shared" ref="U279:X342" si="13">C279</f>
        <v>0</v>
      </c>
      <c r="V279" s="40">
        <f t="shared" si="13"/>
        <v>0</v>
      </c>
      <c r="W279" s="40">
        <f t="shared" si="13"/>
        <v>0</v>
      </c>
      <c r="X279" s="40">
        <f t="shared" si="13"/>
        <v>0</v>
      </c>
      <c r="Y279" s="42" t="str">
        <f t="shared" si="11"/>
        <v/>
      </c>
    </row>
    <row r="280" spans="2:25" ht="22.5" customHeight="1" x14ac:dyDescent="0.2">
      <c r="B280" s="9">
        <v>258</v>
      </c>
      <c r="C280" s="14"/>
      <c r="D280" s="19"/>
      <c r="E280" s="22"/>
      <c r="F280" s="26"/>
      <c r="G280" s="171"/>
      <c r="H280" s="172"/>
      <c r="I280" s="33"/>
      <c r="J280" s="169"/>
      <c r="K280" s="173"/>
      <c r="L280" s="169"/>
      <c r="M280" s="170"/>
      <c r="T280" s="1" t="e">
        <f t="shared" si="12"/>
        <v>#N/A</v>
      </c>
      <c r="U280" s="40">
        <f t="shared" si="13"/>
        <v>0</v>
      </c>
      <c r="V280" s="40">
        <f t="shared" si="13"/>
        <v>0</v>
      </c>
      <c r="W280" s="40">
        <f t="shared" si="13"/>
        <v>0</v>
      </c>
      <c r="X280" s="40">
        <f t="shared" si="13"/>
        <v>0</v>
      </c>
      <c r="Y280" s="42" t="str">
        <f t="shared" ref="Y280:Y343" si="14">RIGHT(I280,3)</f>
        <v/>
      </c>
    </row>
    <row r="281" spans="2:25" ht="22.5" customHeight="1" x14ac:dyDescent="0.2">
      <c r="B281" s="9">
        <v>259</v>
      </c>
      <c r="C281" s="13"/>
      <c r="D281" s="18"/>
      <c r="E281" s="21"/>
      <c r="F281" s="26"/>
      <c r="G281" s="171"/>
      <c r="H281" s="172"/>
      <c r="I281" s="33"/>
      <c r="J281" s="169"/>
      <c r="K281" s="173"/>
      <c r="L281" s="169"/>
      <c r="M281" s="170"/>
      <c r="T281" s="1" t="e">
        <f t="shared" si="12"/>
        <v>#N/A</v>
      </c>
      <c r="U281" s="40">
        <f t="shared" si="13"/>
        <v>0</v>
      </c>
      <c r="V281" s="40">
        <f t="shared" si="13"/>
        <v>0</v>
      </c>
      <c r="W281" s="40">
        <f t="shared" si="13"/>
        <v>0</v>
      </c>
      <c r="X281" s="40">
        <f t="shared" si="13"/>
        <v>0</v>
      </c>
      <c r="Y281" s="42" t="str">
        <f t="shared" si="14"/>
        <v/>
      </c>
    </row>
    <row r="282" spans="2:25" ht="22.5" customHeight="1" x14ac:dyDescent="0.2">
      <c r="B282" s="9">
        <v>260</v>
      </c>
      <c r="C282" s="14"/>
      <c r="D282" s="19"/>
      <c r="E282" s="22"/>
      <c r="F282" s="26"/>
      <c r="G282" s="171"/>
      <c r="H282" s="172"/>
      <c r="I282" s="33"/>
      <c r="J282" s="169"/>
      <c r="K282" s="173"/>
      <c r="L282" s="169"/>
      <c r="M282" s="170"/>
      <c r="T282" s="1" t="e">
        <f t="shared" si="12"/>
        <v>#N/A</v>
      </c>
      <c r="U282" s="40">
        <f t="shared" si="13"/>
        <v>0</v>
      </c>
      <c r="V282" s="40">
        <f t="shared" si="13"/>
        <v>0</v>
      </c>
      <c r="W282" s="40">
        <f t="shared" si="13"/>
        <v>0</v>
      </c>
      <c r="X282" s="40">
        <f t="shared" si="13"/>
        <v>0</v>
      </c>
      <c r="Y282" s="42" t="str">
        <f t="shared" si="14"/>
        <v/>
      </c>
    </row>
    <row r="283" spans="2:25" ht="22.5" customHeight="1" x14ac:dyDescent="0.2">
      <c r="B283" s="9">
        <v>261</v>
      </c>
      <c r="C283" s="14"/>
      <c r="D283" s="18"/>
      <c r="E283" s="21"/>
      <c r="F283" s="26"/>
      <c r="G283" s="171"/>
      <c r="H283" s="172"/>
      <c r="I283" s="33"/>
      <c r="J283" s="169"/>
      <c r="K283" s="173"/>
      <c r="L283" s="169"/>
      <c r="M283" s="170"/>
      <c r="T283" s="1" t="e">
        <f t="shared" si="12"/>
        <v>#N/A</v>
      </c>
      <c r="U283" s="40">
        <f t="shared" si="13"/>
        <v>0</v>
      </c>
      <c r="V283" s="40">
        <f t="shared" si="13"/>
        <v>0</v>
      </c>
      <c r="W283" s="40">
        <f t="shared" si="13"/>
        <v>0</v>
      </c>
      <c r="X283" s="40">
        <f t="shared" si="13"/>
        <v>0</v>
      </c>
      <c r="Y283" s="42" t="str">
        <f t="shared" si="14"/>
        <v/>
      </c>
    </row>
    <row r="284" spans="2:25" ht="22.5" customHeight="1" x14ac:dyDescent="0.2">
      <c r="B284" s="9">
        <v>262</v>
      </c>
      <c r="C284" s="14"/>
      <c r="D284" s="19"/>
      <c r="E284" s="22"/>
      <c r="F284" s="26"/>
      <c r="G284" s="171"/>
      <c r="H284" s="172"/>
      <c r="I284" s="33"/>
      <c r="J284" s="169"/>
      <c r="K284" s="173"/>
      <c r="L284" s="169"/>
      <c r="M284" s="170"/>
      <c r="T284" s="1" t="e">
        <f t="shared" si="12"/>
        <v>#N/A</v>
      </c>
      <c r="U284" s="40">
        <f t="shared" si="13"/>
        <v>0</v>
      </c>
      <c r="V284" s="40">
        <f t="shared" si="13"/>
        <v>0</v>
      </c>
      <c r="W284" s="40">
        <f t="shared" si="13"/>
        <v>0</v>
      </c>
      <c r="X284" s="40">
        <f t="shared" si="13"/>
        <v>0</v>
      </c>
      <c r="Y284" s="42" t="str">
        <f t="shared" si="14"/>
        <v/>
      </c>
    </row>
    <row r="285" spans="2:25" ht="22.5" customHeight="1" x14ac:dyDescent="0.2">
      <c r="B285" s="9">
        <v>263</v>
      </c>
      <c r="C285" s="14"/>
      <c r="D285" s="18"/>
      <c r="E285" s="21"/>
      <c r="F285" s="26"/>
      <c r="G285" s="171"/>
      <c r="H285" s="172"/>
      <c r="I285" s="33"/>
      <c r="J285" s="169"/>
      <c r="K285" s="173"/>
      <c r="L285" s="169"/>
      <c r="M285" s="170"/>
      <c r="T285" s="1" t="e">
        <f t="shared" si="12"/>
        <v>#N/A</v>
      </c>
      <c r="U285" s="40">
        <f t="shared" si="13"/>
        <v>0</v>
      </c>
      <c r="V285" s="40">
        <f t="shared" si="13"/>
        <v>0</v>
      </c>
      <c r="W285" s="40">
        <f t="shared" si="13"/>
        <v>0</v>
      </c>
      <c r="X285" s="40">
        <f t="shared" si="13"/>
        <v>0</v>
      </c>
      <c r="Y285" s="42" t="str">
        <f t="shared" si="14"/>
        <v/>
      </c>
    </row>
    <row r="286" spans="2:25" ht="22.5" customHeight="1" x14ac:dyDescent="0.2">
      <c r="B286" s="9">
        <v>264</v>
      </c>
      <c r="C286" s="14"/>
      <c r="D286" s="19"/>
      <c r="E286" s="22"/>
      <c r="F286" s="26"/>
      <c r="G286" s="171"/>
      <c r="H286" s="172"/>
      <c r="I286" s="33"/>
      <c r="J286" s="169"/>
      <c r="K286" s="173"/>
      <c r="L286" s="169"/>
      <c r="M286" s="170"/>
      <c r="T286" s="1" t="e">
        <f t="shared" si="12"/>
        <v>#N/A</v>
      </c>
      <c r="U286" s="40">
        <f t="shared" si="13"/>
        <v>0</v>
      </c>
      <c r="V286" s="40">
        <f t="shared" si="13"/>
        <v>0</v>
      </c>
      <c r="W286" s="40">
        <f t="shared" si="13"/>
        <v>0</v>
      </c>
      <c r="X286" s="40">
        <f t="shared" si="13"/>
        <v>0</v>
      </c>
      <c r="Y286" s="42" t="str">
        <f t="shared" si="14"/>
        <v/>
      </c>
    </row>
    <row r="287" spans="2:25" ht="22.5" customHeight="1" x14ac:dyDescent="0.2">
      <c r="B287" s="9">
        <v>265</v>
      </c>
      <c r="C287" s="13"/>
      <c r="D287" s="18"/>
      <c r="E287" s="21"/>
      <c r="F287" s="26"/>
      <c r="G287" s="171"/>
      <c r="H287" s="172"/>
      <c r="I287" s="33"/>
      <c r="J287" s="169"/>
      <c r="K287" s="173"/>
      <c r="L287" s="169"/>
      <c r="M287" s="170"/>
      <c r="T287" s="1" t="e">
        <f t="shared" si="12"/>
        <v>#N/A</v>
      </c>
      <c r="U287" s="40">
        <f t="shared" si="13"/>
        <v>0</v>
      </c>
      <c r="V287" s="40">
        <f t="shared" si="13"/>
        <v>0</v>
      </c>
      <c r="W287" s="40">
        <f t="shared" si="13"/>
        <v>0</v>
      </c>
      <c r="X287" s="40">
        <f t="shared" si="13"/>
        <v>0</v>
      </c>
      <c r="Y287" s="42" t="str">
        <f t="shared" si="14"/>
        <v/>
      </c>
    </row>
    <row r="288" spans="2:25" ht="22.5" customHeight="1" x14ac:dyDescent="0.2">
      <c r="B288" s="9">
        <v>266</v>
      </c>
      <c r="C288" s="14"/>
      <c r="D288" s="19"/>
      <c r="E288" s="22"/>
      <c r="F288" s="26"/>
      <c r="G288" s="171"/>
      <c r="H288" s="172"/>
      <c r="I288" s="33"/>
      <c r="J288" s="169"/>
      <c r="K288" s="173"/>
      <c r="L288" s="169"/>
      <c r="M288" s="170"/>
      <c r="T288" s="1" t="e">
        <f t="shared" si="12"/>
        <v>#N/A</v>
      </c>
      <c r="U288" s="40">
        <f t="shared" si="13"/>
        <v>0</v>
      </c>
      <c r="V288" s="40">
        <f t="shared" si="13"/>
        <v>0</v>
      </c>
      <c r="W288" s="40">
        <f t="shared" si="13"/>
        <v>0</v>
      </c>
      <c r="X288" s="40">
        <f t="shared" si="13"/>
        <v>0</v>
      </c>
      <c r="Y288" s="42" t="str">
        <f t="shared" si="14"/>
        <v/>
      </c>
    </row>
    <row r="289" spans="2:25" ht="22.5" customHeight="1" x14ac:dyDescent="0.2">
      <c r="B289" s="9">
        <v>267</v>
      </c>
      <c r="C289" s="14"/>
      <c r="D289" s="18"/>
      <c r="E289" s="21"/>
      <c r="F289" s="26"/>
      <c r="G289" s="171"/>
      <c r="H289" s="172"/>
      <c r="I289" s="33"/>
      <c r="J289" s="169"/>
      <c r="K289" s="173"/>
      <c r="L289" s="169"/>
      <c r="M289" s="170"/>
      <c r="T289" s="1" t="e">
        <f t="shared" si="12"/>
        <v>#N/A</v>
      </c>
      <c r="U289" s="40">
        <f t="shared" si="13"/>
        <v>0</v>
      </c>
      <c r="V289" s="40">
        <f t="shared" si="13"/>
        <v>0</v>
      </c>
      <c r="W289" s="40">
        <f t="shared" si="13"/>
        <v>0</v>
      </c>
      <c r="X289" s="40">
        <f t="shared" si="13"/>
        <v>0</v>
      </c>
      <c r="Y289" s="42" t="str">
        <f t="shared" si="14"/>
        <v/>
      </c>
    </row>
    <row r="290" spans="2:25" ht="22.5" customHeight="1" x14ac:dyDescent="0.2">
      <c r="B290" s="9">
        <v>268</v>
      </c>
      <c r="C290" s="14"/>
      <c r="D290" s="19"/>
      <c r="E290" s="22"/>
      <c r="F290" s="26"/>
      <c r="G290" s="171"/>
      <c r="H290" s="172"/>
      <c r="I290" s="33"/>
      <c r="J290" s="169"/>
      <c r="K290" s="173"/>
      <c r="L290" s="169"/>
      <c r="M290" s="170"/>
      <c r="T290" s="1" t="e">
        <f t="shared" si="12"/>
        <v>#N/A</v>
      </c>
      <c r="U290" s="40">
        <f t="shared" si="13"/>
        <v>0</v>
      </c>
      <c r="V290" s="40">
        <f t="shared" si="13"/>
        <v>0</v>
      </c>
      <c r="W290" s="40">
        <f t="shared" si="13"/>
        <v>0</v>
      </c>
      <c r="X290" s="40">
        <f t="shared" si="13"/>
        <v>0</v>
      </c>
      <c r="Y290" s="42" t="str">
        <f t="shared" si="14"/>
        <v/>
      </c>
    </row>
    <row r="291" spans="2:25" ht="22.5" customHeight="1" x14ac:dyDescent="0.2">
      <c r="B291" s="9">
        <v>269</v>
      </c>
      <c r="C291" s="14"/>
      <c r="D291" s="18"/>
      <c r="E291" s="21"/>
      <c r="F291" s="26"/>
      <c r="G291" s="171"/>
      <c r="H291" s="172"/>
      <c r="I291" s="33"/>
      <c r="J291" s="169"/>
      <c r="K291" s="173"/>
      <c r="L291" s="169"/>
      <c r="M291" s="170"/>
      <c r="T291" s="1" t="e">
        <f t="shared" si="12"/>
        <v>#N/A</v>
      </c>
      <c r="U291" s="40">
        <f t="shared" si="13"/>
        <v>0</v>
      </c>
      <c r="V291" s="40">
        <f t="shared" si="13"/>
        <v>0</v>
      </c>
      <c r="W291" s="40">
        <f t="shared" si="13"/>
        <v>0</v>
      </c>
      <c r="X291" s="40">
        <f t="shared" si="13"/>
        <v>0</v>
      </c>
      <c r="Y291" s="42" t="str">
        <f t="shared" si="14"/>
        <v/>
      </c>
    </row>
    <row r="292" spans="2:25" ht="22.5" customHeight="1" x14ac:dyDescent="0.2">
      <c r="B292" s="9">
        <v>270</v>
      </c>
      <c r="C292" s="14"/>
      <c r="D292" s="19"/>
      <c r="E292" s="22"/>
      <c r="F292" s="26"/>
      <c r="G292" s="171"/>
      <c r="H292" s="172"/>
      <c r="I292" s="33"/>
      <c r="J292" s="169"/>
      <c r="K292" s="173"/>
      <c r="L292" s="169"/>
      <c r="M292" s="170"/>
      <c r="T292" s="1" t="e">
        <f t="shared" si="12"/>
        <v>#N/A</v>
      </c>
      <c r="U292" s="40">
        <f t="shared" si="13"/>
        <v>0</v>
      </c>
      <c r="V292" s="40">
        <f t="shared" si="13"/>
        <v>0</v>
      </c>
      <c r="W292" s="40">
        <f t="shared" si="13"/>
        <v>0</v>
      </c>
      <c r="X292" s="40">
        <f t="shared" si="13"/>
        <v>0</v>
      </c>
      <c r="Y292" s="42" t="str">
        <f t="shared" si="14"/>
        <v/>
      </c>
    </row>
    <row r="293" spans="2:25" ht="22.5" customHeight="1" x14ac:dyDescent="0.2">
      <c r="B293" s="9">
        <v>271</v>
      </c>
      <c r="C293" s="13"/>
      <c r="D293" s="18"/>
      <c r="E293" s="21"/>
      <c r="F293" s="26"/>
      <c r="G293" s="171"/>
      <c r="H293" s="172"/>
      <c r="I293" s="33"/>
      <c r="J293" s="169"/>
      <c r="K293" s="173"/>
      <c r="L293" s="169"/>
      <c r="M293" s="170"/>
      <c r="T293" s="1" t="e">
        <f t="shared" si="12"/>
        <v>#N/A</v>
      </c>
      <c r="U293" s="40">
        <f t="shared" si="13"/>
        <v>0</v>
      </c>
      <c r="V293" s="40">
        <f t="shared" si="13"/>
        <v>0</v>
      </c>
      <c r="W293" s="40">
        <f t="shared" si="13"/>
        <v>0</v>
      </c>
      <c r="X293" s="40">
        <f t="shared" si="13"/>
        <v>0</v>
      </c>
      <c r="Y293" s="42" t="str">
        <f t="shared" si="14"/>
        <v/>
      </c>
    </row>
    <row r="294" spans="2:25" ht="22.5" customHeight="1" x14ac:dyDescent="0.2">
      <c r="B294" s="9">
        <v>272</v>
      </c>
      <c r="C294" s="14"/>
      <c r="D294" s="19"/>
      <c r="E294" s="22"/>
      <c r="F294" s="26"/>
      <c r="G294" s="171"/>
      <c r="H294" s="172"/>
      <c r="I294" s="33"/>
      <c r="J294" s="169"/>
      <c r="K294" s="173"/>
      <c r="L294" s="169"/>
      <c r="M294" s="170"/>
      <c r="T294" s="1" t="e">
        <f t="shared" si="12"/>
        <v>#N/A</v>
      </c>
      <c r="U294" s="40">
        <f t="shared" si="13"/>
        <v>0</v>
      </c>
      <c r="V294" s="40">
        <f t="shared" si="13"/>
        <v>0</v>
      </c>
      <c r="W294" s="40">
        <f t="shared" si="13"/>
        <v>0</v>
      </c>
      <c r="X294" s="40">
        <f t="shared" si="13"/>
        <v>0</v>
      </c>
      <c r="Y294" s="42" t="str">
        <f t="shared" si="14"/>
        <v/>
      </c>
    </row>
    <row r="295" spans="2:25" ht="22.5" customHeight="1" x14ac:dyDescent="0.2">
      <c r="B295" s="9">
        <v>273</v>
      </c>
      <c r="C295" s="14"/>
      <c r="D295" s="18"/>
      <c r="E295" s="21"/>
      <c r="F295" s="26"/>
      <c r="G295" s="171"/>
      <c r="H295" s="172"/>
      <c r="I295" s="33"/>
      <c r="J295" s="169"/>
      <c r="K295" s="173"/>
      <c r="L295" s="169"/>
      <c r="M295" s="170"/>
      <c r="T295" s="1" t="e">
        <f t="shared" si="12"/>
        <v>#N/A</v>
      </c>
      <c r="U295" s="40">
        <f t="shared" si="13"/>
        <v>0</v>
      </c>
      <c r="V295" s="40">
        <f t="shared" si="13"/>
        <v>0</v>
      </c>
      <c r="W295" s="40">
        <f t="shared" si="13"/>
        <v>0</v>
      </c>
      <c r="X295" s="40">
        <f t="shared" si="13"/>
        <v>0</v>
      </c>
      <c r="Y295" s="42" t="str">
        <f t="shared" si="14"/>
        <v/>
      </c>
    </row>
    <row r="296" spans="2:25" ht="22.5" customHeight="1" x14ac:dyDescent="0.2">
      <c r="B296" s="9">
        <v>274</v>
      </c>
      <c r="C296" s="14"/>
      <c r="D296" s="19"/>
      <c r="E296" s="22"/>
      <c r="F296" s="26"/>
      <c r="G296" s="171"/>
      <c r="H296" s="172"/>
      <c r="I296" s="33"/>
      <c r="J296" s="169"/>
      <c r="K296" s="173"/>
      <c r="L296" s="169"/>
      <c r="M296" s="170"/>
      <c r="T296" s="1" t="e">
        <f t="shared" si="12"/>
        <v>#N/A</v>
      </c>
      <c r="U296" s="40">
        <f t="shared" si="13"/>
        <v>0</v>
      </c>
      <c r="V296" s="40">
        <f t="shared" si="13"/>
        <v>0</v>
      </c>
      <c r="W296" s="40">
        <f t="shared" si="13"/>
        <v>0</v>
      </c>
      <c r="X296" s="40">
        <f t="shared" si="13"/>
        <v>0</v>
      </c>
      <c r="Y296" s="42" t="str">
        <f t="shared" si="14"/>
        <v/>
      </c>
    </row>
    <row r="297" spans="2:25" ht="22.5" customHeight="1" x14ac:dyDescent="0.2">
      <c r="B297" s="9">
        <v>275</v>
      </c>
      <c r="C297" s="14"/>
      <c r="D297" s="18"/>
      <c r="E297" s="21"/>
      <c r="F297" s="26"/>
      <c r="G297" s="171"/>
      <c r="H297" s="172"/>
      <c r="I297" s="33"/>
      <c r="J297" s="169"/>
      <c r="K297" s="173"/>
      <c r="L297" s="169"/>
      <c r="M297" s="170"/>
      <c r="T297" s="1" t="e">
        <f t="shared" si="12"/>
        <v>#N/A</v>
      </c>
      <c r="U297" s="40">
        <f t="shared" si="13"/>
        <v>0</v>
      </c>
      <c r="V297" s="40">
        <f t="shared" si="13"/>
        <v>0</v>
      </c>
      <c r="W297" s="40">
        <f t="shared" si="13"/>
        <v>0</v>
      </c>
      <c r="X297" s="40">
        <f t="shared" si="13"/>
        <v>0</v>
      </c>
      <c r="Y297" s="42" t="str">
        <f t="shared" si="14"/>
        <v/>
      </c>
    </row>
    <row r="298" spans="2:25" ht="22.5" customHeight="1" x14ac:dyDescent="0.2">
      <c r="B298" s="9">
        <v>276</v>
      </c>
      <c r="C298" s="14"/>
      <c r="D298" s="19"/>
      <c r="E298" s="22"/>
      <c r="F298" s="26"/>
      <c r="G298" s="171"/>
      <c r="H298" s="172"/>
      <c r="I298" s="33"/>
      <c r="J298" s="169"/>
      <c r="K298" s="173"/>
      <c r="L298" s="169"/>
      <c r="M298" s="170"/>
      <c r="T298" s="1" t="e">
        <f t="shared" si="12"/>
        <v>#N/A</v>
      </c>
      <c r="U298" s="40">
        <f t="shared" si="13"/>
        <v>0</v>
      </c>
      <c r="V298" s="40">
        <f t="shared" si="13"/>
        <v>0</v>
      </c>
      <c r="W298" s="40">
        <f t="shared" si="13"/>
        <v>0</v>
      </c>
      <c r="X298" s="40">
        <f t="shared" si="13"/>
        <v>0</v>
      </c>
      <c r="Y298" s="42" t="str">
        <f t="shared" si="14"/>
        <v/>
      </c>
    </row>
    <row r="299" spans="2:25" ht="22.5" customHeight="1" x14ac:dyDescent="0.2">
      <c r="B299" s="9">
        <v>277</v>
      </c>
      <c r="C299" s="13"/>
      <c r="D299" s="18"/>
      <c r="E299" s="21"/>
      <c r="F299" s="26"/>
      <c r="G299" s="171"/>
      <c r="H299" s="172"/>
      <c r="I299" s="33"/>
      <c r="J299" s="169"/>
      <c r="K299" s="173"/>
      <c r="L299" s="169"/>
      <c r="M299" s="170"/>
      <c r="T299" s="1" t="e">
        <f t="shared" si="12"/>
        <v>#N/A</v>
      </c>
      <c r="U299" s="40">
        <f t="shared" si="13"/>
        <v>0</v>
      </c>
      <c r="V299" s="40">
        <f t="shared" si="13"/>
        <v>0</v>
      </c>
      <c r="W299" s="40">
        <f t="shared" si="13"/>
        <v>0</v>
      </c>
      <c r="X299" s="40">
        <f t="shared" si="13"/>
        <v>0</v>
      </c>
      <c r="Y299" s="42" t="str">
        <f t="shared" si="14"/>
        <v/>
      </c>
    </row>
    <row r="300" spans="2:25" ht="22.5" customHeight="1" x14ac:dyDescent="0.2">
      <c r="B300" s="9">
        <v>278</v>
      </c>
      <c r="C300" s="14"/>
      <c r="D300" s="19"/>
      <c r="E300" s="22"/>
      <c r="F300" s="26"/>
      <c r="G300" s="171"/>
      <c r="H300" s="172"/>
      <c r="I300" s="33"/>
      <c r="J300" s="169"/>
      <c r="K300" s="173"/>
      <c r="L300" s="169"/>
      <c r="M300" s="170"/>
      <c r="T300" s="1" t="e">
        <f t="shared" si="12"/>
        <v>#N/A</v>
      </c>
      <c r="U300" s="40">
        <f t="shared" si="13"/>
        <v>0</v>
      </c>
      <c r="V300" s="40">
        <f t="shared" si="13"/>
        <v>0</v>
      </c>
      <c r="W300" s="40">
        <f t="shared" si="13"/>
        <v>0</v>
      </c>
      <c r="X300" s="40">
        <f t="shared" si="13"/>
        <v>0</v>
      </c>
      <c r="Y300" s="42" t="str">
        <f t="shared" si="14"/>
        <v/>
      </c>
    </row>
    <row r="301" spans="2:25" ht="22.5" customHeight="1" x14ac:dyDescent="0.2">
      <c r="B301" s="9">
        <v>279</v>
      </c>
      <c r="C301" s="14"/>
      <c r="D301" s="18"/>
      <c r="E301" s="21"/>
      <c r="F301" s="26"/>
      <c r="G301" s="171"/>
      <c r="H301" s="172"/>
      <c r="I301" s="33"/>
      <c r="J301" s="169"/>
      <c r="K301" s="173"/>
      <c r="L301" s="169"/>
      <c r="M301" s="170"/>
      <c r="T301" s="1" t="e">
        <f t="shared" si="12"/>
        <v>#N/A</v>
      </c>
      <c r="U301" s="40">
        <f t="shared" si="13"/>
        <v>0</v>
      </c>
      <c r="V301" s="40">
        <f t="shared" si="13"/>
        <v>0</v>
      </c>
      <c r="W301" s="40">
        <f t="shared" si="13"/>
        <v>0</v>
      </c>
      <c r="X301" s="40">
        <f t="shared" si="13"/>
        <v>0</v>
      </c>
      <c r="Y301" s="42" t="str">
        <f t="shared" si="14"/>
        <v/>
      </c>
    </row>
    <row r="302" spans="2:25" ht="22.5" customHeight="1" x14ac:dyDescent="0.2">
      <c r="B302" s="9">
        <v>280</v>
      </c>
      <c r="C302" s="14"/>
      <c r="D302" s="19"/>
      <c r="E302" s="22"/>
      <c r="F302" s="26"/>
      <c r="G302" s="171"/>
      <c r="H302" s="172"/>
      <c r="I302" s="33"/>
      <c r="J302" s="169"/>
      <c r="K302" s="173"/>
      <c r="L302" s="169"/>
      <c r="M302" s="170"/>
      <c r="T302" s="1" t="e">
        <f t="shared" si="12"/>
        <v>#N/A</v>
      </c>
      <c r="U302" s="40">
        <f t="shared" si="13"/>
        <v>0</v>
      </c>
      <c r="V302" s="40">
        <f t="shared" si="13"/>
        <v>0</v>
      </c>
      <c r="W302" s="40">
        <f t="shared" si="13"/>
        <v>0</v>
      </c>
      <c r="X302" s="40">
        <f t="shared" si="13"/>
        <v>0</v>
      </c>
      <c r="Y302" s="42" t="str">
        <f t="shared" si="14"/>
        <v/>
      </c>
    </row>
    <row r="303" spans="2:25" ht="22.5" customHeight="1" x14ac:dyDescent="0.2">
      <c r="B303" s="9">
        <v>281</v>
      </c>
      <c r="C303" s="14"/>
      <c r="D303" s="18"/>
      <c r="E303" s="21"/>
      <c r="F303" s="26"/>
      <c r="G303" s="171"/>
      <c r="H303" s="172"/>
      <c r="I303" s="33"/>
      <c r="J303" s="169"/>
      <c r="K303" s="173"/>
      <c r="L303" s="169"/>
      <c r="M303" s="170"/>
      <c r="T303" s="1" t="e">
        <f t="shared" si="12"/>
        <v>#N/A</v>
      </c>
      <c r="U303" s="40">
        <f t="shared" si="13"/>
        <v>0</v>
      </c>
      <c r="V303" s="40">
        <f t="shared" si="13"/>
        <v>0</v>
      </c>
      <c r="W303" s="40">
        <f t="shared" si="13"/>
        <v>0</v>
      </c>
      <c r="X303" s="40">
        <f t="shared" si="13"/>
        <v>0</v>
      </c>
      <c r="Y303" s="42" t="str">
        <f t="shared" si="14"/>
        <v/>
      </c>
    </row>
    <row r="304" spans="2:25" ht="22.5" customHeight="1" x14ac:dyDescent="0.2">
      <c r="B304" s="9">
        <v>282</v>
      </c>
      <c r="C304" s="14"/>
      <c r="D304" s="19"/>
      <c r="E304" s="22"/>
      <c r="F304" s="26"/>
      <c r="G304" s="171"/>
      <c r="H304" s="172"/>
      <c r="I304" s="33"/>
      <c r="J304" s="169"/>
      <c r="K304" s="173"/>
      <c r="L304" s="169"/>
      <c r="M304" s="170"/>
      <c r="T304" s="1" t="e">
        <f t="shared" si="12"/>
        <v>#N/A</v>
      </c>
      <c r="U304" s="40">
        <f t="shared" si="13"/>
        <v>0</v>
      </c>
      <c r="V304" s="40">
        <f t="shared" si="13"/>
        <v>0</v>
      </c>
      <c r="W304" s="40">
        <f t="shared" si="13"/>
        <v>0</v>
      </c>
      <c r="X304" s="40">
        <f t="shared" si="13"/>
        <v>0</v>
      </c>
      <c r="Y304" s="42" t="str">
        <f t="shared" si="14"/>
        <v/>
      </c>
    </row>
    <row r="305" spans="2:25" ht="22.5" customHeight="1" x14ac:dyDescent="0.2">
      <c r="B305" s="9">
        <v>283</v>
      </c>
      <c r="C305" s="13"/>
      <c r="D305" s="18"/>
      <c r="E305" s="21"/>
      <c r="F305" s="26"/>
      <c r="G305" s="171"/>
      <c r="H305" s="172"/>
      <c r="I305" s="33"/>
      <c r="J305" s="169"/>
      <c r="K305" s="173"/>
      <c r="L305" s="169"/>
      <c r="M305" s="170"/>
      <c r="T305" s="1" t="e">
        <f t="shared" si="12"/>
        <v>#N/A</v>
      </c>
      <c r="U305" s="40">
        <f t="shared" si="13"/>
        <v>0</v>
      </c>
      <c r="V305" s="40">
        <f t="shared" si="13"/>
        <v>0</v>
      </c>
      <c r="W305" s="40">
        <f t="shared" si="13"/>
        <v>0</v>
      </c>
      <c r="X305" s="40">
        <f t="shared" si="13"/>
        <v>0</v>
      </c>
      <c r="Y305" s="42" t="str">
        <f t="shared" si="14"/>
        <v/>
      </c>
    </row>
    <row r="306" spans="2:25" ht="22.5" customHeight="1" x14ac:dyDescent="0.2">
      <c r="B306" s="9">
        <v>284</v>
      </c>
      <c r="C306" s="14"/>
      <c r="D306" s="19"/>
      <c r="E306" s="22"/>
      <c r="F306" s="26"/>
      <c r="G306" s="171"/>
      <c r="H306" s="172"/>
      <c r="I306" s="33"/>
      <c r="J306" s="169"/>
      <c r="K306" s="173"/>
      <c r="L306" s="169"/>
      <c r="M306" s="170"/>
      <c r="T306" s="1" t="e">
        <f t="shared" si="12"/>
        <v>#N/A</v>
      </c>
      <c r="U306" s="40">
        <f t="shared" si="13"/>
        <v>0</v>
      </c>
      <c r="V306" s="40">
        <f t="shared" si="13"/>
        <v>0</v>
      </c>
      <c r="W306" s="40">
        <f t="shared" si="13"/>
        <v>0</v>
      </c>
      <c r="X306" s="40">
        <f t="shared" si="13"/>
        <v>0</v>
      </c>
      <c r="Y306" s="42" t="str">
        <f t="shared" si="14"/>
        <v/>
      </c>
    </row>
    <row r="307" spans="2:25" ht="22.5" customHeight="1" x14ac:dyDescent="0.2">
      <c r="B307" s="9">
        <v>285</v>
      </c>
      <c r="C307" s="14"/>
      <c r="D307" s="18"/>
      <c r="E307" s="21"/>
      <c r="F307" s="26"/>
      <c r="G307" s="171"/>
      <c r="H307" s="172"/>
      <c r="I307" s="33"/>
      <c r="J307" s="169"/>
      <c r="K307" s="173"/>
      <c r="L307" s="169"/>
      <c r="M307" s="170"/>
      <c r="T307" s="1" t="e">
        <f t="shared" si="12"/>
        <v>#N/A</v>
      </c>
      <c r="U307" s="40">
        <f t="shared" si="13"/>
        <v>0</v>
      </c>
      <c r="V307" s="40">
        <f t="shared" si="13"/>
        <v>0</v>
      </c>
      <c r="W307" s="40">
        <f t="shared" si="13"/>
        <v>0</v>
      </c>
      <c r="X307" s="40">
        <f t="shared" si="13"/>
        <v>0</v>
      </c>
      <c r="Y307" s="42" t="str">
        <f t="shared" si="14"/>
        <v/>
      </c>
    </row>
    <row r="308" spans="2:25" ht="22.5" customHeight="1" x14ac:dyDescent="0.2">
      <c r="B308" s="9">
        <v>286</v>
      </c>
      <c r="C308" s="14"/>
      <c r="D308" s="19"/>
      <c r="E308" s="22"/>
      <c r="F308" s="26"/>
      <c r="G308" s="171"/>
      <c r="H308" s="172"/>
      <c r="I308" s="33"/>
      <c r="J308" s="169"/>
      <c r="K308" s="173"/>
      <c r="L308" s="169"/>
      <c r="M308" s="170"/>
      <c r="T308" s="1" t="e">
        <f t="shared" si="12"/>
        <v>#N/A</v>
      </c>
      <c r="U308" s="40">
        <f t="shared" si="13"/>
        <v>0</v>
      </c>
      <c r="V308" s="40">
        <f t="shared" si="13"/>
        <v>0</v>
      </c>
      <c r="W308" s="40">
        <f t="shared" si="13"/>
        <v>0</v>
      </c>
      <c r="X308" s="40">
        <f t="shared" si="13"/>
        <v>0</v>
      </c>
      <c r="Y308" s="42" t="str">
        <f t="shared" si="14"/>
        <v/>
      </c>
    </row>
    <row r="309" spans="2:25" ht="22.5" customHeight="1" x14ac:dyDescent="0.2">
      <c r="B309" s="9">
        <v>287</v>
      </c>
      <c r="C309" s="14"/>
      <c r="D309" s="18"/>
      <c r="E309" s="21"/>
      <c r="F309" s="26"/>
      <c r="G309" s="171"/>
      <c r="H309" s="172"/>
      <c r="I309" s="33"/>
      <c r="J309" s="169"/>
      <c r="K309" s="173"/>
      <c r="L309" s="169"/>
      <c r="M309" s="170"/>
      <c r="T309" s="1" t="e">
        <f t="shared" si="12"/>
        <v>#N/A</v>
      </c>
      <c r="U309" s="40">
        <f t="shared" si="13"/>
        <v>0</v>
      </c>
      <c r="V309" s="40">
        <f t="shared" si="13"/>
        <v>0</v>
      </c>
      <c r="W309" s="40">
        <f t="shared" si="13"/>
        <v>0</v>
      </c>
      <c r="X309" s="40">
        <f t="shared" si="13"/>
        <v>0</v>
      </c>
      <c r="Y309" s="42" t="str">
        <f t="shared" si="14"/>
        <v/>
      </c>
    </row>
    <row r="310" spans="2:25" ht="22.5" customHeight="1" x14ac:dyDescent="0.2">
      <c r="B310" s="9">
        <v>288</v>
      </c>
      <c r="C310" s="14"/>
      <c r="D310" s="19"/>
      <c r="E310" s="22"/>
      <c r="F310" s="26"/>
      <c r="G310" s="171"/>
      <c r="H310" s="172"/>
      <c r="I310" s="33"/>
      <c r="J310" s="169"/>
      <c r="K310" s="173"/>
      <c r="L310" s="169"/>
      <c r="M310" s="170"/>
      <c r="T310" s="1" t="e">
        <f t="shared" si="12"/>
        <v>#N/A</v>
      </c>
      <c r="U310" s="40">
        <f t="shared" si="13"/>
        <v>0</v>
      </c>
      <c r="V310" s="40">
        <f t="shared" si="13"/>
        <v>0</v>
      </c>
      <c r="W310" s="40">
        <f t="shared" si="13"/>
        <v>0</v>
      </c>
      <c r="X310" s="40">
        <f t="shared" si="13"/>
        <v>0</v>
      </c>
      <c r="Y310" s="42" t="str">
        <f t="shared" si="14"/>
        <v/>
      </c>
    </row>
    <row r="311" spans="2:25" ht="22.5" customHeight="1" x14ac:dyDescent="0.2">
      <c r="B311" s="9">
        <v>289</v>
      </c>
      <c r="C311" s="13"/>
      <c r="D311" s="18"/>
      <c r="E311" s="21"/>
      <c r="F311" s="26"/>
      <c r="G311" s="171"/>
      <c r="H311" s="172"/>
      <c r="I311" s="33"/>
      <c r="J311" s="169"/>
      <c r="K311" s="173"/>
      <c r="L311" s="169"/>
      <c r="M311" s="170"/>
      <c r="T311" s="1" t="e">
        <f t="shared" si="12"/>
        <v>#N/A</v>
      </c>
      <c r="U311" s="40">
        <f t="shared" si="13"/>
        <v>0</v>
      </c>
      <c r="V311" s="40">
        <f t="shared" si="13"/>
        <v>0</v>
      </c>
      <c r="W311" s="40">
        <f t="shared" si="13"/>
        <v>0</v>
      </c>
      <c r="X311" s="40">
        <f t="shared" si="13"/>
        <v>0</v>
      </c>
      <c r="Y311" s="42" t="str">
        <f t="shared" si="14"/>
        <v/>
      </c>
    </row>
    <row r="312" spans="2:25" ht="22.5" customHeight="1" x14ac:dyDescent="0.2">
      <c r="B312" s="9">
        <v>290</v>
      </c>
      <c r="C312" s="14"/>
      <c r="D312" s="19"/>
      <c r="E312" s="22"/>
      <c r="F312" s="26"/>
      <c r="G312" s="171"/>
      <c r="H312" s="172"/>
      <c r="I312" s="33"/>
      <c r="J312" s="169"/>
      <c r="K312" s="173"/>
      <c r="L312" s="169"/>
      <c r="M312" s="170"/>
      <c r="T312" s="1" t="e">
        <f t="shared" si="12"/>
        <v>#N/A</v>
      </c>
      <c r="U312" s="40">
        <f t="shared" si="13"/>
        <v>0</v>
      </c>
      <c r="V312" s="40">
        <f t="shared" si="13"/>
        <v>0</v>
      </c>
      <c r="W312" s="40">
        <f t="shared" si="13"/>
        <v>0</v>
      </c>
      <c r="X312" s="40">
        <f t="shared" si="13"/>
        <v>0</v>
      </c>
      <c r="Y312" s="42" t="str">
        <f t="shared" si="14"/>
        <v/>
      </c>
    </row>
    <row r="313" spans="2:25" ht="22.5" customHeight="1" x14ac:dyDescent="0.2">
      <c r="B313" s="9">
        <v>291</v>
      </c>
      <c r="C313" s="14"/>
      <c r="D313" s="18"/>
      <c r="E313" s="21"/>
      <c r="F313" s="26"/>
      <c r="G313" s="171"/>
      <c r="H313" s="172"/>
      <c r="I313" s="33"/>
      <c r="J313" s="169"/>
      <c r="K313" s="173"/>
      <c r="L313" s="169"/>
      <c r="M313" s="170"/>
      <c r="T313" s="1" t="e">
        <f t="shared" si="12"/>
        <v>#N/A</v>
      </c>
      <c r="U313" s="40">
        <f t="shared" si="13"/>
        <v>0</v>
      </c>
      <c r="V313" s="40">
        <f t="shared" si="13"/>
        <v>0</v>
      </c>
      <c r="W313" s="40">
        <f t="shared" si="13"/>
        <v>0</v>
      </c>
      <c r="X313" s="40">
        <f t="shared" si="13"/>
        <v>0</v>
      </c>
      <c r="Y313" s="42" t="str">
        <f t="shared" si="14"/>
        <v/>
      </c>
    </row>
    <row r="314" spans="2:25" ht="22.5" customHeight="1" x14ac:dyDescent="0.2">
      <c r="B314" s="9">
        <v>292</v>
      </c>
      <c r="C314" s="14"/>
      <c r="D314" s="19"/>
      <c r="E314" s="22"/>
      <c r="F314" s="26"/>
      <c r="G314" s="171"/>
      <c r="H314" s="172"/>
      <c r="I314" s="33"/>
      <c r="J314" s="169"/>
      <c r="K314" s="173"/>
      <c r="L314" s="169"/>
      <c r="M314" s="170"/>
      <c r="T314" s="1" t="e">
        <f t="shared" si="12"/>
        <v>#N/A</v>
      </c>
      <c r="U314" s="40">
        <f t="shared" si="13"/>
        <v>0</v>
      </c>
      <c r="V314" s="40">
        <f t="shared" si="13"/>
        <v>0</v>
      </c>
      <c r="W314" s="40">
        <f t="shared" si="13"/>
        <v>0</v>
      </c>
      <c r="X314" s="40">
        <f t="shared" si="13"/>
        <v>0</v>
      </c>
      <c r="Y314" s="42" t="str">
        <f t="shared" si="14"/>
        <v/>
      </c>
    </row>
    <row r="315" spans="2:25" ht="22.5" customHeight="1" x14ac:dyDescent="0.2">
      <c r="B315" s="9">
        <v>293</v>
      </c>
      <c r="C315" s="14"/>
      <c r="D315" s="18"/>
      <c r="E315" s="21"/>
      <c r="F315" s="26"/>
      <c r="G315" s="171"/>
      <c r="H315" s="172"/>
      <c r="I315" s="33"/>
      <c r="J315" s="169"/>
      <c r="K315" s="173"/>
      <c r="L315" s="169"/>
      <c r="M315" s="170"/>
      <c r="T315" s="1" t="e">
        <f t="shared" si="12"/>
        <v>#N/A</v>
      </c>
      <c r="U315" s="40">
        <f t="shared" si="13"/>
        <v>0</v>
      </c>
      <c r="V315" s="40">
        <f t="shared" si="13"/>
        <v>0</v>
      </c>
      <c r="W315" s="40">
        <f t="shared" si="13"/>
        <v>0</v>
      </c>
      <c r="X315" s="40">
        <f t="shared" si="13"/>
        <v>0</v>
      </c>
      <c r="Y315" s="42" t="str">
        <f t="shared" si="14"/>
        <v/>
      </c>
    </row>
    <row r="316" spans="2:25" ht="22.5" customHeight="1" x14ac:dyDescent="0.2">
      <c r="B316" s="9">
        <v>294</v>
      </c>
      <c r="C316" s="14"/>
      <c r="D316" s="19"/>
      <c r="E316" s="22"/>
      <c r="F316" s="26"/>
      <c r="G316" s="171"/>
      <c r="H316" s="172"/>
      <c r="I316" s="33"/>
      <c r="J316" s="169"/>
      <c r="K316" s="173"/>
      <c r="L316" s="169"/>
      <c r="M316" s="170"/>
      <c r="T316" s="1" t="e">
        <f t="shared" si="12"/>
        <v>#N/A</v>
      </c>
      <c r="U316" s="40">
        <f t="shared" si="13"/>
        <v>0</v>
      </c>
      <c r="V316" s="40">
        <f t="shared" si="13"/>
        <v>0</v>
      </c>
      <c r="W316" s="40">
        <f t="shared" si="13"/>
        <v>0</v>
      </c>
      <c r="X316" s="40">
        <f t="shared" si="13"/>
        <v>0</v>
      </c>
      <c r="Y316" s="42" t="str">
        <f t="shared" si="14"/>
        <v/>
      </c>
    </row>
    <row r="317" spans="2:25" ht="22.5" customHeight="1" x14ac:dyDescent="0.2">
      <c r="B317" s="9">
        <v>295</v>
      </c>
      <c r="C317" s="13"/>
      <c r="D317" s="18"/>
      <c r="E317" s="21"/>
      <c r="F317" s="26"/>
      <c r="G317" s="171"/>
      <c r="H317" s="172"/>
      <c r="I317" s="33"/>
      <c r="J317" s="169"/>
      <c r="K317" s="173"/>
      <c r="L317" s="169"/>
      <c r="M317" s="170"/>
      <c r="T317" s="1" t="e">
        <f t="shared" si="12"/>
        <v>#N/A</v>
      </c>
      <c r="U317" s="40">
        <f t="shared" si="13"/>
        <v>0</v>
      </c>
      <c r="V317" s="40">
        <f t="shared" si="13"/>
        <v>0</v>
      </c>
      <c r="W317" s="40">
        <f t="shared" si="13"/>
        <v>0</v>
      </c>
      <c r="X317" s="40">
        <f t="shared" si="13"/>
        <v>0</v>
      </c>
      <c r="Y317" s="42" t="str">
        <f t="shared" si="14"/>
        <v/>
      </c>
    </row>
    <row r="318" spans="2:25" ht="22.5" customHeight="1" x14ac:dyDescent="0.2">
      <c r="B318" s="9">
        <v>296</v>
      </c>
      <c r="C318" s="14"/>
      <c r="D318" s="19"/>
      <c r="E318" s="22"/>
      <c r="F318" s="26"/>
      <c r="G318" s="171"/>
      <c r="H318" s="172"/>
      <c r="I318" s="33"/>
      <c r="J318" s="169"/>
      <c r="K318" s="173"/>
      <c r="L318" s="169"/>
      <c r="M318" s="170"/>
      <c r="T318" s="1" t="e">
        <f t="shared" si="12"/>
        <v>#N/A</v>
      </c>
      <c r="U318" s="40">
        <f t="shared" si="13"/>
        <v>0</v>
      </c>
      <c r="V318" s="40">
        <f t="shared" si="13"/>
        <v>0</v>
      </c>
      <c r="W318" s="40">
        <f t="shared" si="13"/>
        <v>0</v>
      </c>
      <c r="X318" s="40">
        <f t="shared" si="13"/>
        <v>0</v>
      </c>
      <c r="Y318" s="42" t="str">
        <f t="shared" si="14"/>
        <v/>
      </c>
    </row>
    <row r="319" spans="2:25" ht="22.5" customHeight="1" x14ac:dyDescent="0.2">
      <c r="B319" s="9">
        <v>297</v>
      </c>
      <c r="C319" s="14"/>
      <c r="D319" s="18"/>
      <c r="E319" s="21"/>
      <c r="F319" s="26"/>
      <c r="G319" s="171"/>
      <c r="H319" s="172"/>
      <c r="I319" s="33"/>
      <c r="J319" s="169"/>
      <c r="K319" s="173"/>
      <c r="L319" s="169"/>
      <c r="M319" s="170"/>
      <c r="T319" s="1" t="e">
        <f t="shared" si="12"/>
        <v>#N/A</v>
      </c>
      <c r="U319" s="40">
        <f t="shared" si="13"/>
        <v>0</v>
      </c>
      <c r="V319" s="40">
        <f t="shared" si="13"/>
        <v>0</v>
      </c>
      <c r="W319" s="40">
        <f t="shared" si="13"/>
        <v>0</v>
      </c>
      <c r="X319" s="40">
        <f t="shared" si="13"/>
        <v>0</v>
      </c>
      <c r="Y319" s="42" t="str">
        <f t="shared" si="14"/>
        <v/>
      </c>
    </row>
    <row r="320" spans="2:25" ht="22.5" customHeight="1" x14ac:dyDescent="0.2">
      <c r="B320" s="9">
        <v>298</v>
      </c>
      <c r="C320" s="14"/>
      <c r="D320" s="19"/>
      <c r="E320" s="22"/>
      <c r="F320" s="26"/>
      <c r="G320" s="171"/>
      <c r="H320" s="172"/>
      <c r="I320" s="33"/>
      <c r="J320" s="169"/>
      <c r="K320" s="173"/>
      <c r="L320" s="169"/>
      <c r="M320" s="170"/>
      <c r="T320" s="1" t="e">
        <f t="shared" si="12"/>
        <v>#N/A</v>
      </c>
      <c r="U320" s="40">
        <f t="shared" si="13"/>
        <v>0</v>
      </c>
      <c r="V320" s="40">
        <f t="shared" si="13"/>
        <v>0</v>
      </c>
      <c r="W320" s="40">
        <f t="shared" si="13"/>
        <v>0</v>
      </c>
      <c r="X320" s="40">
        <f t="shared" si="13"/>
        <v>0</v>
      </c>
      <c r="Y320" s="42" t="str">
        <f t="shared" si="14"/>
        <v/>
      </c>
    </row>
    <row r="321" spans="2:25" ht="22.5" customHeight="1" x14ac:dyDescent="0.2">
      <c r="B321" s="9">
        <v>299</v>
      </c>
      <c r="C321" s="14"/>
      <c r="D321" s="18"/>
      <c r="E321" s="21"/>
      <c r="F321" s="26"/>
      <c r="G321" s="171"/>
      <c r="H321" s="172"/>
      <c r="I321" s="33"/>
      <c r="J321" s="169"/>
      <c r="K321" s="173"/>
      <c r="L321" s="169"/>
      <c r="M321" s="170"/>
      <c r="T321" s="1" t="e">
        <f t="shared" si="12"/>
        <v>#N/A</v>
      </c>
      <c r="U321" s="40">
        <f t="shared" si="13"/>
        <v>0</v>
      </c>
      <c r="V321" s="40">
        <f t="shared" si="13"/>
        <v>0</v>
      </c>
      <c r="W321" s="40">
        <f t="shared" si="13"/>
        <v>0</v>
      </c>
      <c r="X321" s="40">
        <f t="shared" si="13"/>
        <v>0</v>
      </c>
      <c r="Y321" s="42" t="str">
        <f t="shared" si="14"/>
        <v/>
      </c>
    </row>
    <row r="322" spans="2:25" ht="22.5" customHeight="1" x14ac:dyDescent="0.2">
      <c r="B322" s="9">
        <v>300</v>
      </c>
      <c r="C322" s="14"/>
      <c r="D322" s="19"/>
      <c r="E322" s="22"/>
      <c r="F322" s="26"/>
      <c r="G322" s="171"/>
      <c r="H322" s="172"/>
      <c r="I322" s="33"/>
      <c r="J322" s="169"/>
      <c r="K322" s="173"/>
      <c r="L322" s="169"/>
      <c r="M322" s="170"/>
      <c r="T322" s="1" t="e">
        <f t="shared" si="12"/>
        <v>#N/A</v>
      </c>
      <c r="U322" s="40">
        <f t="shared" si="13"/>
        <v>0</v>
      </c>
      <c r="V322" s="40">
        <f t="shared" si="13"/>
        <v>0</v>
      </c>
      <c r="W322" s="40">
        <f t="shared" si="13"/>
        <v>0</v>
      </c>
      <c r="X322" s="40">
        <f t="shared" si="13"/>
        <v>0</v>
      </c>
      <c r="Y322" s="42" t="str">
        <f t="shared" si="14"/>
        <v/>
      </c>
    </row>
    <row r="323" spans="2:25" ht="22.5" customHeight="1" x14ac:dyDescent="0.2">
      <c r="B323" s="9">
        <v>301</v>
      </c>
      <c r="C323" s="13"/>
      <c r="D323" s="18"/>
      <c r="E323" s="21"/>
      <c r="F323" s="26"/>
      <c r="G323" s="171"/>
      <c r="H323" s="172"/>
      <c r="I323" s="33"/>
      <c r="J323" s="169"/>
      <c r="K323" s="173"/>
      <c r="L323" s="169"/>
      <c r="M323" s="170"/>
      <c r="T323" s="1" t="e">
        <f t="shared" si="12"/>
        <v>#N/A</v>
      </c>
      <c r="U323" s="40">
        <f t="shared" si="13"/>
        <v>0</v>
      </c>
      <c r="V323" s="40">
        <f t="shared" si="13"/>
        <v>0</v>
      </c>
      <c r="W323" s="40">
        <f t="shared" si="13"/>
        <v>0</v>
      </c>
      <c r="X323" s="40">
        <f t="shared" si="13"/>
        <v>0</v>
      </c>
      <c r="Y323" s="42" t="str">
        <f t="shared" si="14"/>
        <v/>
      </c>
    </row>
    <row r="324" spans="2:25" ht="22.5" customHeight="1" x14ac:dyDescent="0.2">
      <c r="B324" s="9">
        <v>302</v>
      </c>
      <c r="C324" s="14"/>
      <c r="D324" s="19"/>
      <c r="E324" s="22"/>
      <c r="F324" s="26"/>
      <c r="G324" s="171"/>
      <c r="H324" s="172"/>
      <c r="I324" s="33"/>
      <c r="J324" s="169"/>
      <c r="K324" s="173"/>
      <c r="L324" s="169"/>
      <c r="M324" s="170"/>
      <c r="T324" s="1" t="e">
        <f t="shared" si="12"/>
        <v>#N/A</v>
      </c>
      <c r="U324" s="40">
        <f t="shared" si="13"/>
        <v>0</v>
      </c>
      <c r="V324" s="40">
        <f t="shared" si="13"/>
        <v>0</v>
      </c>
      <c r="W324" s="40">
        <f t="shared" si="13"/>
        <v>0</v>
      </c>
      <c r="X324" s="40">
        <f t="shared" si="13"/>
        <v>0</v>
      </c>
      <c r="Y324" s="42" t="str">
        <f t="shared" si="14"/>
        <v/>
      </c>
    </row>
    <row r="325" spans="2:25" ht="22.5" customHeight="1" x14ac:dyDescent="0.2">
      <c r="B325" s="9">
        <v>303</v>
      </c>
      <c r="C325" s="14"/>
      <c r="D325" s="18"/>
      <c r="E325" s="21"/>
      <c r="F325" s="26"/>
      <c r="G325" s="171"/>
      <c r="H325" s="172"/>
      <c r="I325" s="33"/>
      <c r="J325" s="169"/>
      <c r="K325" s="173"/>
      <c r="L325" s="169"/>
      <c r="M325" s="170"/>
      <c r="T325" s="1" t="e">
        <f t="shared" si="12"/>
        <v>#N/A</v>
      </c>
      <c r="U325" s="40">
        <f t="shared" si="13"/>
        <v>0</v>
      </c>
      <c r="V325" s="40">
        <f t="shared" si="13"/>
        <v>0</v>
      </c>
      <c r="W325" s="40">
        <f t="shared" si="13"/>
        <v>0</v>
      </c>
      <c r="X325" s="40">
        <f t="shared" si="13"/>
        <v>0</v>
      </c>
      <c r="Y325" s="42" t="str">
        <f t="shared" si="14"/>
        <v/>
      </c>
    </row>
    <row r="326" spans="2:25" ht="22.5" customHeight="1" x14ac:dyDescent="0.2">
      <c r="B326" s="9">
        <v>304</v>
      </c>
      <c r="C326" s="14"/>
      <c r="D326" s="19"/>
      <c r="E326" s="22"/>
      <c r="F326" s="26"/>
      <c r="G326" s="171"/>
      <c r="H326" s="172"/>
      <c r="I326" s="33"/>
      <c r="J326" s="169"/>
      <c r="K326" s="173"/>
      <c r="L326" s="169"/>
      <c r="M326" s="170"/>
      <c r="T326" s="1" t="e">
        <f t="shared" si="12"/>
        <v>#N/A</v>
      </c>
      <c r="U326" s="40">
        <f t="shared" si="13"/>
        <v>0</v>
      </c>
      <c r="V326" s="40">
        <f t="shared" si="13"/>
        <v>0</v>
      </c>
      <c r="W326" s="40">
        <f t="shared" si="13"/>
        <v>0</v>
      </c>
      <c r="X326" s="40">
        <f t="shared" si="13"/>
        <v>0</v>
      </c>
      <c r="Y326" s="42" t="str">
        <f t="shared" si="14"/>
        <v/>
      </c>
    </row>
    <row r="327" spans="2:25" ht="22.5" customHeight="1" x14ac:dyDescent="0.2">
      <c r="B327" s="9">
        <v>305</v>
      </c>
      <c r="C327" s="14"/>
      <c r="D327" s="18"/>
      <c r="E327" s="21"/>
      <c r="F327" s="26"/>
      <c r="G327" s="171"/>
      <c r="H327" s="172"/>
      <c r="I327" s="33"/>
      <c r="J327" s="169"/>
      <c r="K327" s="173"/>
      <c r="L327" s="169"/>
      <c r="M327" s="170"/>
      <c r="T327" s="1" t="e">
        <f t="shared" si="12"/>
        <v>#N/A</v>
      </c>
      <c r="U327" s="40">
        <f t="shared" si="13"/>
        <v>0</v>
      </c>
      <c r="V327" s="40">
        <f t="shared" si="13"/>
        <v>0</v>
      </c>
      <c r="W327" s="40">
        <f t="shared" si="13"/>
        <v>0</v>
      </c>
      <c r="X327" s="40">
        <f t="shared" si="13"/>
        <v>0</v>
      </c>
      <c r="Y327" s="42" t="str">
        <f t="shared" si="14"/>
        <v/>
      </c>
    </row>
    <row r="328" spans="2:25" ht="22.5" customHeight="1" x14ac:dyDescent="0.2">
      <c r="B328" s="9">
        <v>306</v>
      </c>
      <c r="C328" s="14"/>
      <c r="D328" s="19"/>
      <c r="E328" s="22"/>
      <c r="F328" s="26"/>
      <c r="G328" s="171"/>
      <c r="H328" s="172"/>
      <c r="I328" s="33"/>
      <c r="J328" s="169"/>
      <c r="K328" s="173"/>
      <c r="L328" s="169"/>
      <c r="M328" s="170"/>
      <c r="T328" s="1" t="e">
        <f t="shared" si="12"/>
        <v>#N/A</v>
      </c>
      <c r="U328" s="40">
        <f t="shared" si="13"/>
        <v>0</v>
      </c>
      <c r="V328" s="40">
        <f t="shared" si="13"/>
        <v>0</v>
      </c>
      <c r="W328" s="40">
        <f t="shared" si="13"/>
        <v>0</v>
      </c>
      <c r="X328" s="40">
        <f t="shared" si="13"/>
        <v>0</v>
      </c>
      <c r="Y328" s="42" t="str">
        <f t="shared" si="14"/>
        <v/>
      </c>
    </row>
    <row r="329" spans="2:25" ht="22.5" customHeight="1" x14ac:dyDescent="0.2">
      <c r="B329" s="9">
        <v>307</v>
      </c>
      <c r="C329" s="13"/>
      <c r="D329" s="18"/>
      <c r="E329" s="21"/>
      <c r="F329" s="26"/>
      <c r="G329" s="171"/>
      <c r="H329" s="172"/>
      <c r="I329" s="33"/>
      <c r="J329" s="169"/>
      <c r="K329" s="173"/>
      <c r="L329" s="169"/>
      <c r="M329" s="170"/>
      <c r="T329" s="1" t="e">
        <f t="shared" si="12"/>
        <v>#N/A</v>
      </c>
      <c r="U329" s="40">
        <f t="shared" si="13"/>
        <v>0</v>
      </c>
      <c r="V329" s="40">
        <f t="shared" si="13"/>
        <v>0</v>
      </c>
      <c r="W329" s="40">
        <f t="shared" si="13"/>
        <v>0</v>
      </c>
      <c r="X329" s="40">
        <f t="shared" si="13"/>
        <v>0</v>
      </c>
      <c r="Y329" s="42" t="str">
        <f t="shared" si="14"/>
        <v/>
      </c>
    </row>
    <row r="330" spans="2:25" ht="22.5" customHeight="1" x14ac:dyDescent="0.2">
      <c r="B330" s="9">
        <v>308</v>
      </c>
      <c r="C330" s="14"/>
      <c r="D330" s="19"/>
      <c r="E330" s="22"/>
      <c r="F330" s="26"/>
      <c r="G330" s="171"/>
      <c r="H330" s="172"/>
      <c r="I330" s="33"/>
      <c r="J330" s="169"/>
      <c r="K330" s="173"/>
      <c r="L330" s="169"/>
      <c r="M330" s="170"/>
      <c r="T330" s="1" t="e">
        <f t="shared" si="12"/>
        <v>#N/A</v>
      </c>
      <c r="U330" s="40">
        <f t="shared" si="13"/>
        <v>0</v>
      </c>
      <c r="V330" s="40">
        <f t="shared" si="13"/>
        <v>0</v>
      </c>
      <c r="W330" s="40">
        <f t="shared" si="13"/>
        <v>0</v>
      </c>
      <c r="X330" s="40">
        <f t="shared" si="13"/>
        <v>0</v>
      </c>
      <c r="Y330" s="42" t="str">
        <f t="shared" si="14"/>
        <v/>
      </c>
    </row>
    <row r="331" spans="2:25" ht="22.5" customHeight="1" x14ac:dyDescent="0.2">
      <c r="B331" s="9">
        <v>309</v>
      </c>
      <c r="C331" s="14"/>
      <c r="D331" s="18"/>
      <c r="E331" s="21"/>
      <c r="F331" s="26"/>
      <c r="G331" s="171"/>
      <c r="H331" s="172"/>
      <c r="I331" s="33"/>
      <c r="J331" s="169"/>
      <c r="K331" s="173"/>
      <c r="L331" s="169"/>
      <c r="M331" s="170"/>
      <c r="T331" s="1" t="e">
        <f t="shared" si="12"/>
        <v>#N/A</v>
      </c>
      <c r="U331" s="40">
        <f t="shared" si="13"/>
        <v>0</v>
      </c>
      <c r="V331" s="40">
        <f t="shared" si="13"/>
        <v>0</v>
      </c>
      <c r="W331" s="40">
        <f t="shared" si="13"/>
        <v>0</v>
      </c>
      <c r="X331" s="40">
        <f t="shared" si="13"/>
        <v>0</v>
      </c>
      <c r="Y331" s="42" t="str">
        <f t="shared" si="14"/>
        <v/>
      </c>
    </row>
    <row r="332" spans="2:25" ht="22.5" customHeight="1" x14ac:dyDescent="0.2">
      <c r="B332" s="9">
        <v>310</v>
      </c>
      <c r="C332" s="14"/>
      <c r="D332" s="19"/>
      <c r="E332" s="22"/>
      <c r="F332" s="26"/>
      <c r="G332" s="171"/>
      <c r="H332" s="172"/>
      <c r="I332" s="33"/>
      <c r="J332" s="169"/>
      <c r="K332" s="173"/>
      <c r="L332" s="169"/>
      <c r="M332" s="170"/>
      <c r="T332" s="1" t="e">
        <f t="shared" si="12"/>
        <v>#N/A</v>
      </c>
      <c r="U332" s="40">
        <f t="shared" si="13"/>
        <v>0</v>
      </c>
      <c r="V332" s="40">
        <f t="shared" si="13"/>
        <v>0</v>
      </c>
      <c r="W332" s="40">
        <f t="shared" si="13"/>
        <v>0</v>
      </c>
      <c r="X332" s="40">
        <f t="shared" si="13"/>
        <v>0</v>
      </c>
      <c r="Y332" s="42" t="str">
        <f t="shared" si="14"/>
        <v/>
      </c>
    </row>
    <row r="333" spans="2:25" ht="22.5" customHeight="1" x14ac:dyDescent="0.2">
      <c r="B333" s="9">
        <v>311</v>
      </c>
      <c r="C333" s="14"/>
      <c r="D333" s="18"/>
      <c r="E333" s="21"/>
      <c r="F333" s="26"/>
      <c r="G333" s="171"/>
      <c r="H333" s="172"/>
      <c r="I333" s="33"/>
      <c r="J333" s="169"/>
      <c r="K333" s="173"/>
      <c r="L333" s="169"/>
      <c r="M333" s="170"/>
      <c r="T333" s="1" t="e">
        <f t="shared" si="12"/>
        <v>#N/A</v>
      </c>
      <c r="U333" s="40">
        <f t="shared" si="13"/>
        <v>0</v>
      </c>
      <c r="V333" s="40">
        <f t="shared" si="13"/>
        <v>0</v>
      </c>
      <c r="W333" s="40">
        <f t="shared" si="13"/>
        <v>0</v>
      </c>
      <c r="X333" s="40">
        <f t="shared" si="13"/>
        <v>0</v>
      </c>
      <c r="Y333" s="42" t="str">
        <f t="shared" si="14"/>
        <v/>
      </c>
    </row>
    <row r="334" spans="2:25" ht="22.5" customHeight="1" x14ac:dyDescent="0.2">
      <c r="B334" s="9">
        <v>312</v>
      </c>
      <c r="C334" s="14"/>
      <c r="D334" s="19"/>
      <c r="E334" s="22"/>
      <c r="F334" s="26"/>
      <c r="G334" s="171"/>
      <c r="H334" s="172"/>
      <c r="I334" s="33"/>
      <c r="J334" s="169"/>
      <c r="K334" s="173"/>
      <c r="L334" s="169"/>
      <c r="M334" s="170"/>
      <c r="T334" s="1" t="e">
        <f t="shared" si="12"/>
        <v>#N/A</v>
      </c>
      <c r="U334" s="40">
        <f t="shared" si="13"/>
        <v>0</v>
      </c>
      <c r="V334" s="40">
        <f t="shared" si="13"/>
        <v>0</v>
      </c>
      <c r="W334" s="40">
        <f t="shared" si="13"/>
        <v>0</v>
      </c>
      <c r="X334" s="40">
        <f t="shared" si="13"/>
        <v>0</v>
      </c>
      <c r="Y334" s="42" t="str">
        <f t="shared" si="14"/>
        <v/>
      </c>
    </row>
    <row r="335" spans="2:25" ht="22.5" customHeight="1" x14ac:dyDescent="0.2">
      <c r="B335" s="9">
        <v>313</v>
      </c>
      <c r="C335" s="13"/>
      <c r="D335" s="18"/>
      <c r="E335" s="21"/>
      <c r="F335" s="26"/>
      <c r="G335" s="171"/>
      <c r="H335" s="172"/>
      <c r="I335" s="33"/>
      <c r="J335" s="169"/>
      <c r="K335" s="173"/>
      <c r="L335" s="169"/>
      <c r="M335" s="170"/>
      <c r="T335" s="1" t="e">
        <f t="shared" si="12"/>
        <v>#N/A</v>
      </c>
      <c r="U335" s="40">
        <f t="shared" si="13"/>
        <v>0</v>
      </c>
      <c r="V335" s="40">
        <f t="shared" si="13"/>
        <v>0</v>
      </c>
      <c r="W335" s="40">
        <f t="shared" si="13"/>
        <v>0</v>
      </c>
      <c r="X335" s="40">
        <f t="shared" si="13"/>
        <v>0</v>
      </c>
      <c r="Y335" s="42" t="str">
        <f t="shared" si="14"/>
        <v/>
      </c>
    </row>
    <row r="336" spans="2:25" ht="22.5" customHeight="1" x14ac:dyDescent="0.2">
      <c r="B336" s="9">
        <v>314</v>
      </c>
      <c r="C336" s="14"/>
      <c r="D336" s="19"/>
      <c r="E336" s="22"/>
      <c r="F336" s="26"/>
      <c r="G336" s="171"/>
      <c r="H336" s="172"/>
      <c r="I336" s="33"/>
      <c r="J336" s="169"/>
      <c r="K336" s="173"/>
      <c r="L336" s="169"/>
      <c r="M336" s="170"/>
      <c r="T336" s="1" t="e">
        <f t="shared" si="12"/>
        <v>#N/A</v>
      </c>
      <c r="U336" s="40">
        <f t="shared" si="13"/>
        <v>0</v>
      </c>
      <c r="V336" s="40">
        <f t="shared" si="13"/>
        <v>0</v>
      </c>
      <c r="W336" s="40">
        <f t="shared" si="13"/>
        <v>0</v>
      </c>
      <c r="X336" s="40">
        <f t="shared" si="13"/>
        <v>0</v>
      </c>
      <c r="Y336" s="42" t="str">
        <f t="shared" si="14"/>
        <v/>
      </c>
    </row>
    <row r="337" spans="2:25" ht="22.5" customHeight="1" x14ac:dyDescent="0.2">
      <c r="B337" s="9">
        <v>315</v>
      </c>
      <c r="C337" s="14"/>
      <c r="D337" s="18"/>
      <c r="E337" s="21"/>
      <c r="F337" s="26"/>
      <c r="G337" s="171"/>
      <c r="H337" s="172"/>
      <c r="I337" s="33"/>
      <c r="J337" s="169"/>
      <c r="K337" s="173"/>
      <c r="L337" s="169"/>
      <c r="M337" s="170"/>
      <c r="T337" s="1" t="e">
        <f t="shared" si="12"/>
        <v>#N/A</v>
      </c>
      <c r="U337" s="40">
        <f t="shared" si="13"/>
        <v>0</v>
      </c>
      <c r="V337" s="40">
        <f t="shared" si="13"/>
        <v>0</v>
      </c>
      <c r="W337" s="40">
        <f t="shared" si="13"/>
        <v>0</v>
      </c>
      <c r="X337" s="40">
        <f t="shared" si="13"/>
        <v>0</v>
      </c>
      <c r="Y337" s="42" t="str">
        <f t="shared" si="14"/>
        <v/>
      </c>
    </row>
    <row r="338" spans="2:25" ht="22.5" customHeight="1" x14ac:dyDescent="0.2">
      <c r="B338" s="9">
        <v>316</v>
      </c>
      <c r="C338" s="14"/>
      <c r="D338" s="19"/>
      <c r="E338" s="22"/>
      <c r="F338" s="26"/>
      <c r="G338" s="171"/>
      <c r="H338" s="172"/>
      <c r="I338" s="33"/>
      <c r="J338" s="169"/>
      <c r="K338" s="173"/>
      <c r="L338" s="169"/>
      <c r="M338" s="170"/>
      <c r="T338" s="1" t="e">
        <f t="shared" si="12"/>
        <v>#N/A</v>
      </c>
      <c r="U338" s="40">
        <f t="shared" si="13"/>
        <v>0</v>
      </c>
      <c r="V338" s="40">
        <f t="shared" si="13"/>
        <v>0</v>
      </c>
      <c r="W338" s="40">
        <f t="shared" si="13"/>
        <v>0</v>
      </c>
      <c r="X338" s="40">
        <f t="shared" si="13"/>
        <v>0</v>
      </c>
      <c r="Y338" s="42" t="str">
        <f t="shared" si="14"/>
        <v/>
      </c>
    </row>
    <row r="339" spans="2:25" ht="22.5" customHeight="1" x14ac:dyDescent="0.2">
      <c r="B339" s="9">
        <v>317</v>
      </c>
      <c r="C339" s="14"/>
      <c r="D339" s="18"/>
      <c r="E339" s="21"/>
      <c r="F339" s="26"/>
      <c r="G339" s="171"/>
      <c r="H339" s="172"/>
      <c r="I339" s="33"/>
      <c r="J339" s="169"/>
      <c r="K339" s="173"/>
      <c r="L339" s="169"/>
      <c r="M339" s="170"/>
      <c r="T339" s="1" t="e">
        <f t="shared" si="12"/>
        <v>#N/A</v>
      </c>
      <c r="U339" s="40">
        <f t="shared" si="13"/>
        <v>0</v>
      </c>
      <c r="V339" s="40">
        <f t="shared" si="13"/>
        <v>0</v>
      </c>
      <c r="W339" s="40">
        <f t="shared" si="13"/>
        <v>0</v>
      </c>
      <c r="X339" s="40">
        <f t="shared" si="13"/>
        <v>0</v>
      </c>
      <c r="Y339" s="42" t="str">
        <f t="shared" si="14"/>
        <v/>
      </c>
    </row>
    <row r="340" spans="2:25" ht="22.5" customHeight="1" x14ac:dyDescent="0.2">
      <c r="B340" s="9">
        <v>318</v>
      </c>
      <c r="C340" s="14"/>
      <c r="D340" s="19"/>
      <c r="E340" s="22"/>
      <c r="F340" s="26"/>
      <c r="G340" s="171"/>
      <c r="H340" s="172"/>
      <c r="I340" s="33"/>
      <c r="J340" s="169"/>
      <c r="K340" s="173"/>
      <c r="L340" s="169"/>
      <c r="M340" s="170"/>
      <c r="T340" s="1" t="e">
        <f t="shared" si="12"/>
        <v>#N/A</v>
      </c>
      <c r="U340" s="40">
        <f t="shared" si="13"/>
        <v>0</v>
      </c>
      <c r="V340" s="40">
        <f t="shared" si="13"/>
        <v>0</v>
      </c>
      <c r="W340" s="40">
        <f t="shared" si="13"/>
        <v>0</v>
      </c>
      <c r="X340" s="40">
        <f t="shared" si="13"/>
        <v>0</v>
      </c>
      <c r="Y340" s="42" t="str">
        <f t="shared" si="14"/>
        <v/>
      </c>
    </row>
    <row r="341" spans="2:25" ht="22.5" customHeight="1" x14ac:dyDescent="0.2">
      <c r="B341" s="9">
        <v>319</v>
      </c>
      <c r="C341" s="13"/>
      <c r="D341" s="18"/>
      <c r="E341" s="21"/>
      <c r="F341" s="26"/>
      <c r="G341" s="171"/>
      <c r="H341" s="172"/>
      <c r="I341" s="33"/>
      <c r="J341" s="169"/>
      <c r="K341" s="173"/>
      <c r="L341" s="169"/>
      <c r="M341" s="170"/>
      <c r="T341" s="1" t="e">
        <f t="shared" si="12"/>
        <v>#N/A</v>
      </c>
      <c r="U341" s="40">
        <f t="shared" si="13"/>
        <v>0</v>
      </c>
      <c r="V341" s="40">
        <f t="shared" si="13"/>
        <v>0</v>
      </c>
      <c r="W341" s="40">
        <f t="shared" si="13"/>
        <v>0</v>
      </c>
      <c r="X341" s="40">
        <f t="shared" si="13"/>
        <v>0</v>
      </c>
      <c r="Y341" s="42" t="str">
        <f t="shared" si="14"/>
        <v/>
      </c>
    </row>
    <row r="342" spans="2:25" ht="22.5" customHeight="1" x14ac:dyDescent="0.2">
      <c r="B342" s="9">
        <v>320</v>
      </c>
      <c r="C342" s="14"/>
      <c r="D342" s="19"/>
      <c r="E342" s="22"/>
      <c r="F342" s="26"/>
      <c r="G342" s="171"/>
      <c r="H342" s="172"/>
      <c r="I342" s="33"/>
      <c r="J342" s="169"/>
      <c r="K342" s="173"/>
      <c r="L342" s="169"/>
      <c r="M342" s="170"/>
      <c r="T342" s="1" t="e">
        <f t="shared" si="12"/>
        <v>#N/A</v>
      </c>
      <c r="U342" s="40">
        <f t="shared" si="13"/>
        <v>0</v>
      </c>
      <c r="V342" s="40">
        <f t="shared" si="13"/>
        <v>0</v>
      </c>
      <c r="W342" s="40">
        <f t="shared" si="13"/>
        <v>0</v>
      </c>
      <c r="X342" s="40">
        <f t="shared" si="13"/>
        <v>0</v>
      </c>
      <c r="Y342" s="42" t="str">
        <f t="shared" si="14"/>
        <v/>
      </c>
    </row>
    <row r="343" spans="2:25" ht="22.5" customHeight="1" x14ac:dyDescent="0.2">
      <c r="B343" s="9">
        <v>321</v>
      </c>
      <c r="C343" s="14"/>
      <c r="D343" s="18"/>
      <c r="E343" s="21"/>
      <c r="F343" s="26"/>
      <c r="G343" s="171"/>
      <c r="H343" s="172"/>
      <c r="I343" s="33"/>
      <c r="J343" s="169"/>
      <c r="K343" s="173"/>
      <c r="L343" s="169"/>
      <c r="M343" s="170"/>
      <c r="T343" s="1" t="e">
        <f t="shared" ref="T343:T406" si="15">VLOOKUP(C343,$V$7:$W$15,2,FALSE)</f>
        <v>#N/A</v>
      </c>
      <c r="U343" s="40">
        <f t="shared" ref="U343:X406" si="16">C343</f>
        <v>0</v>
      </c>
      <c r="V343" s="40">
        <f t="shared" si="16"/>
        <v>0</v>
      </c>
      <c r="W343" s="40">
        <f t="shared" si="16"/>
        <v>0</v>
      </c>
      <c r="X343" s="40">
        <f t="shared" si="16"/>
        <v>0</v>
      </c>
      <c r="Y343" s="42" t="str">
        <f t="shared" si="14"/>
        <v/>
      </c>
    </row>
    <row r="344" spans="2:25" ht="22.5" customHeight="1" x14ac:dyDescent="0.2">
      <c r="B344" s="9">
        <v>322</v>
      </c>
      <c r="C344" s="14"/>
      <c r="D344" s="19"/>
      <c r="E344" s="22"/>
      <c r="F344" s="26"/>
      <c r="G344" s="171"/>
      <c r="H344" s="172"/>
      <c r="I344" s="33"/>
      <c r="J344" s="169"/>
      <c r="K344" s="173"/>
      <c r="L344" s="169"/>
      <c r="M344" s="170"/>
      <c r="T344" s="1" t="e">
        <f t="shared" si="15"/>
        <v>#N/A</v>
      </c>
      <c r="U344" s="40">
        <f t="shared" si="16"/>
        <v>0</v>
      </c>
      <c r="V344" s="40">
        <f t="shared" si="16"/>
        <v>0</v>
      </c>
      <c r="W344" s="40">
        <f t="shared" si="16"/>
        <v>0</v>
      </c>
      <c r="X344" s="40">
        <f t="shared" si="16"/>
        <v>0</v>
      </c>
      <c r="Y344" s="42" t="str">
        <f t="shared" ref="Y344:Y407" si="17">RIGHT(I344,3)</f>
        <v/>
      </c>
    </row>
    <row r="345" spans="2:25" ht="22.5" customHeight="1" x14ac:dyDescent="0.2">
      <c r="B345" s="9">
        <v>323</v>
      </c>
      <c r="C345" s="14"/>
      <c r="D345" s="18"/>
      <c r="E345" s="21"/>
      <c r="F345" s="26"/>
      <c r="G345" s="171"/>
      <c r="H345" s="172"/>
      <c r="I345" s="33"/>
      <c r="J345" s="169"/>
      <c r="K345" s="173"/>
      <c r="L345" s="169"/>
      <c r="M345" s="170"/>
      <c r="T345" s="1" t="e">
        <f t="shared" si="15"/>
        <v>#N/A</v>
      </c>
      <c r="U345" s="40">
        <f t="shared" si="16"/>
        <v>0</v>
      </c>
      <c r="V345" s="40">
        <f t="shared" si="16"/>
        <v>0</v>
      </c>
      <c r="W345" s="40">
        <f t="shared" si="16"/>
        <v>0</v>
      </c>
      <c r="X345" s="40">
        <f t="shared" si="16"/>
        <v>0</v>
      </c>
      <c r="Y345" s="42" t="str">
        <f t="shared" si="17"/>
        <v/>
      </c>
    </row>
    <row r="346" spans="2:25" ht="22.5" customHeight="1" x14ac:dyDescent="0.2">
      <c r="B346" s="9">
        <v>324</v>
      </c>
      <c r="C346" s="14"/>
      <c r="D346" s="19"/>
      <c r="E346" s="22"/>
      <c r="F346" s="26"/>
      <c r="G346" s="171"/>
      <c r="H346" s="172"/>
      <c r="I346" s="33"/>
      <c r="J346" s="169"/>
      <c r="K346" s="173"/>
      <c r="L346" s="169"/>
      <c r="M346" s="170"/>
      <c r="T346" s="1" t="e">
        <f t="shared" si="15"/>
        <v>#N/A</v>
      </c>
      <c r="U346" s="40">
        <f t="shared" si="16"/>
        <v>0</v>
      </c>
      <c r="V346" s="40">
        <f t="shared" si="16"/>
        <v>0</v>
      </c>
      <c r="W346" s="40">
        <f t="shared" si="16"/>
        <v>0</v>
      </c>
      <c r="X346" s="40">
        <f t="shared" si="16"/>
        <v>0</v>
      </c>
      <c r="Y346" s="42" t="str">
        <f t="shared" si="17"/>
        <v/>
      </c>
    </row>
    <row r="347" spans="2:25" ht="22.5" customHeight="1" x14ac:dyDescent="0.2">
      <c r="B347" s="9">
        <v>325</v>
      </c>
      <c r="C347" s="13"/>
      <c r="D347" s="18"/>
      <c r="E347" s="21"/>
      <c r="F347" s="26"/>
      <c r="G347" s="171"/>
      <c r="H347" s="172"/>
      <c r="I347" s="33"/>
      <c r="J347" s="169"/>
      <c r="K347" s="173"/>
      <c r="L347" s="169"/>
      <c r="M347" s="170"/>
      <c r="T347" s="1" t="e">
        <f t="shared" si="15"/>
        <v>#N/A</v>
      </c>
      <c r="U347" s="40">
        <f t="shared" si="16"/>
        <v>0</v>
      </c>
      <c r="V347" s="40">
        <f t="shared" si="16"/>
        <v>0</v>
      </c>
      <c r="W347" s="40">
        <f t="shared" si="16"/>
        <v>0</v>
      </c>
      <c r="X347" s="40">
        <f t="shared" si="16"/>
        <v>0</v>
      </c>
      <c r="Y347" s="42" t="str">
        <f t="shared" si="17"/>
        <v/>
      </c>
    </row>
    <row r="348" spans="2:25" ht="22.5" customHeight="1" x14ac:dyDescent="0.2">
      <c r="B348" s="9">
        <v>326</v>
      </c>
      <c r="C348" s="14"/>
      <c r="D348" s="19"/>
      <c r="E348" s="22"/>
      <c r="F348" s="26"/>
      <c r="G348" s="171"/>
      <c r="H348" s="172"/>
      <c r="I348" s="33"/>
      <c r="J348" s="169"/>
      <c r="K348" s="173"/>
      <c r="L348" s="169"/>
      <c r="M348" s="170"/>
      <c r="T348" s="1" t="e">
        <f t="shared" si="15"/>
        <v>#N/A</v>
      </c>
      <c r="U348" s="40">
        <f t="shared" si="16"/>
        <v>0</v>
      </c>
      <c r="V348" s="40">
        <f t="shared" si="16"/>
        <v>0</v>
      </c>
      <c r="W348" s="40">
        <f t="shared" si="16"/>
        <v>0</v>
      </c>
      <c r="X348" s="40">
        <f t="shared" si="16"/>
        <v>0</v>
      </c>
      <c r="Y348" s="42" t="str">
        <f t="shared" si="17"/>
        <v/>
      </c>
    </row>
    <row r="349" spans="2:25" ht="22.5" customHeight="1" x14ac:dyDescent="0.2">
      <c r="B349" s="9">
        <v>327</v>
      </c>
      <c r="C349" s="14"/>
      <c r="D349" s="18"/>
      <c r="E349" s="21"/>
      <c r="F349" s="26"/>
      <c r="G349" s="171"/>
      <c r="H349" s="172"/>
      <c r="I349" s="33"/>
      <c r="J349" s="169"/>
      <c r="K349" s="173"/>
      <c r="L349" s="169"/>
      <c r="M349" s="170"/>
      <c r="T349" s="1" t="e">
        <f t="shared" si="15"/>
        <v>#N/A</v>
      </c>
      <c r="U349" s="40">
        <f t="shared" si="16"/>
        <v>0</v>
      </c>
      <c r="V349" s="40">
        <f t="shared" si="16"/>
        <v>0</v>
      </c>
      <c r="W349" s="40">
        <f t="shared" si="16"/>
        <v>0</v>
      </c>
      <c r="X349" s="40">
        <f t="shared" si="16"/>
        <v>0</v>
      </c>
      <c r="Y349" s="42" t="str">
        <f t="shared" si="17"/>
        <v/>
      </c>
    </row>
    <row r="350" spans="2:25" ht="22.5" customHeight="1" x14ac:dyDescent="0.2">
      <c r="B350" s="9">
        <v>328</v>
      </c>
      <c r="C350" s="14"/>
      <c r="D350" s="19"/>
      <c r="E350" s="22"/>
      <c r="F350" s="26"/>
      <c r="G350" s="171"/>
      <c r="H350" s="172"/>
      <c r="I350" s="33"/>
      <c r="J350" s="169"/>
      <c r="K350" s="173"/>
      <c r="L350" s="169"/>
      <c r="M350" s="170"/>
      <c r="T350" s="1" t="e">
        <f t="shared" si="15"/>
        <v>#N/A</v>
      </c>
      <c r="U350" s="40">
        <f t="shared" si="16"/>
        <v>0</v>
      </c>
      <c r="V350" s="40">
        <f t="shared" si="16"/>
        <v>0</v>
      </c>
      <c r="W350" s="40">
        <f t="shared" si="16"/>
        <v>0</v>
      </c>
      <c r="X350" s="40">
        <f t="shared" si="16"/>
        <v>0</v>
      </c>
      <c r="Y350" s="42" t="str">
        <f t="shared" si="17"/>
        <v/>
      </c>
    </row>
    <row r="351" spans="2:25" ht="22.5" customHeight="1" x14ac:dyDescent="0.2">
      <c r="B351" s="9">
        <v>329</v>
      </c>
      <c r="C351" s="14"/>
      <c r="D351" s="18"/>
      <c r="E351" s="21"/>
      <c r="F351" s="26"/>
      <c r="G351" s="171"/>
      <c r="H351" s="172"/>
      <c r="I351" s="33"/>
      <c r="J351" s="169"/>
      <c r="K351" s="173"/>
      <c r="L351" s="169"/>
      <c r="M351" s="170"/>
      <c r="T351" s="1" t="e">
        <f t="shared" si="15"/>
        <v>#N/A</v>
      </c>
      <c r="U351" s="40">
        <f t="shared" si="16"/>
        <v>0</v>
      </c>
      <c r="V351" s="40">
        <f t="shared" si="16"/>
        <v>0</v>
      </c>
      <c r="W351" s="40">
        <f t="shared" si="16"/>
        <v>0</v>
      </c>
      <c r="X351" s="40">
        <f t="shared" si="16"/>
        <v>0</v>
      </c>
      <c r="Y351" s="42" t="str">
        <f t="shared" si="17"/>
        <v/>
      </c>
    </row>
    <row r="352" spans="2:25" ht="22.5" customHeight="1" x14ac:dyDescent="0.2">
      <c r="B352" s="9">
        <v>330</v>
      </c>
      <c r="C352" s="14"/>
      <c r="D352" s="19"/>
      <c r="E352" s="22"/>
      <c r="F352" s="26"/>
      <c r="G352" s="171"/>
      <c r="H352" s="172"/>
      <c r="I352" s="33"/>
      <c r="J352" s="169"/>
      <c r="K352" s="173"/>
      <c r="L352" s="169"/>
      <c r="M352" s="170"/>
      <c r="T352" s="1" t="e">
        <f t="shared" si="15"/>
        <v>#N/A</v>
      </c>
      <c r="U352" s="40">
        <f t="shared" si="16"/>
        <v>0</v>
      </c>
      <c r="V352" s="40">
        <f t="shared" si="16"/>
        <v>0</v>
      </c>
      <c r="W352" s="40">
        <f t="shared" si="16"/>
        <v>0</v>
      </c>
      <c r="X352" s="40">
        <f t="shared" si="16"/>
        <v>0</v>
      </c>
      <c r="Y352" s="42" t="str">
        <f t="shared" si="17"/>
        <v/>
      </c>
    </row>
    <row r="353" spans="2:25" ht="22.5" customHeight="1" x14ac:dyDescent="0.2">
      <c r="B353" s="9">
        <v>331</v>
      </c>
      <c r="C353" s="13"/>
      <c r="D353" s="18"/>
      <c r="E353" s="21"/>
      <c r="F353" s="26"/>
      <c r="G353" s="171"/>
      <c r="H353" s="172"/>
      <c r="I353" s="33"/>
      <c r="J353" s="169"/>
      <c r="K353" s="173"/>
      <c r="L353" s="169"/>
      <c r="M353" s="170"/>
      <c r="T353" s="1" t="e">
        <f t="shared" si="15"/>
        <v>#N/A</v>
      </c>
      <c r="U353" s="40">
        <f t="shared" si="16"/>
        <v>0</v>
      </c>
      <c r="V353" s="40">
        <f t="shared" si="16"/>
        <v>0</v>
      </c>
      <c r="W353" s="40">
        <f t="shared" si="16"/>
        <v>0</v>
      </c>
      <c r="X353" s="40">
        <f t="shared" si="16"/>
        <v>0</v>
      </c>
      <c r="Y353" s="42" t="str">
        <f t="shared" si="17"/>
        <v/>
      </c>
    </row>
    <row r="354" spans="2:25" ht="22.5" customHeight="1" x14ac:dyDescent="0.2">
      <c r="B354" s="9">
        <v>332</v>
      </c>
      <c r="C354" s="14"/>
      <c r="D354" s="19"/>
      <c r="E354" s="22"/>
      <c r="F354" s="26"/>
      <c r="G354" s="171"/>
      <c r="H354" s="172"/>
      <c r="I354" s="33"/>
      <c r="J354" s="169"/>
      <c r="K354" s="173"/>
      <c r="L354" s="169"/>
      <c r="M354" s="170"/>
      <c r="T354" s="1" t="e">
        <f t="shared" si="15"/>
        <v>#N/A</v>
      </c>
      <c r="U354" s="40">
        <f t="shared" si="16"/>
        <v>0</v>
      </c>
      <c r="V354" s="40">
        <f t="shared" si="16"/>
        <v>0</v>
      </c>
      <c r="W354" s="40">
        <f t="shared" si="16"/>
        <v>0</v>
      </c>
      <c r="X354" s="40">
        <f t="shared" si="16"/>
        <v>0</v>
      </c>
      <c r="Y354" s="42" t="str">
        <f t="shared" si="17"/>
        <v/>
      </c>
    </row>
    <row r="355" spans="2:25" ht="22.5" customHeight="1" x14ac:dyDescent="0.2">
      <c r="B355" s="9">
        <v>333</v>
      </c>
      <c r="C355" s="14"/>
      <c r="D355" s="18"/>
      <c r="E355" s="21"/>
      <c r="F355" s="26"/>
      <c r="G355" s="171"/>
      <c r="H355" s="172"/>
      <c r="I355" s="33"/>
      <c r="J355" s="169"/>
      <c r="K355" s="173"/>
      <c r="L355" s="169"/>
      <c r="M355" s="170"/>
      <c r="T355" s="1" t="e">
        <f t="shared" si="15"/>
        <v>#N/A</v>
      </c>
      <c r="U355" s="40">
        <f t="shared" si="16"/>
        <v>0</v>
      </c>
      <c r="V355" s="40">
        <f t="shared" si="16"/>
        <v>0</v>
      </c>
      <c r="W355" s="40">
        <f t="shared" si="16"/>
        <v>0</v>
      </c>
      <c r="X355" s="40">
        <f t="shared" si="16"/>
        <v>0</v>
      </c>
      <c r="Y355" s="42" t="str">
        <f t="shared" si="17"/>
        <v/>
      </c>
    </row>
    <row r="356" spans="2:25" ht="22.5" customHeight="1" x14ac:dyDescent="0.2">
      <c r="B356" s="9">
        <v>334</v>
      </c>
      <c r="C356" s="14"/>
      <c r="D356" s="19"/>
      <c r="E356" s="22"/>
      <c r="F356" s="26"/>
      <c r="G356" s="171"/>
      <c r="H356" s="172"/>
      <c r="I356" s="33"/>
      <c r="J356" s="169"/>
      <c r="K356" s="173"/>
      <c r="L356" s="169"/>
      <c r="M356" s="170"/>
      <c r="T356" s="1" t="e">
        <f t="shared" si="15"/>
        <v>#N/A</v>
      </c>
      <c r="U356" s="40">
        <f t="shared" si="16"/>
        <v>0</v>
      </c>
      <c r="V356" s="40">
        <f t="shared" si="16"/>
        <v>0</v>
      </c>
      <c r="W356" s="40">
        <f t="shared" si="16"/>
        <v>0</v>
      </c>
      <c r="X356" s="40">
        <f t="shared" si="16"/>
        <v>0</v>
      </c>
      <c r="Y356" s="42" t="str">
        <f t="shared" si="17"/>
        <v/>
      </c>
    </row>
    <row r="357" spans="2:25" ht="22.5" customHeight="1" x14ac:dyDescent="0.2">
      <c r="B357" s="9">
        <v>335</v>
      </c>
      <c r="C357" s="14"/>
      <c r="D357" s="18"/>
      <c r="E357" s="21"/>
      <c r="F357" s="26"/>
      <c r="G357" s="171"/>
      <c r="H357" s="172"/>
      <c r="I357" s="33"/>
      <c r="J357" s="169"/>
      <c r="K357" s="173"/>
      <c r="L357" s="169"/>
      <c r="M357" s="170"/>
      <c r="T357" s="1" t="e">
        <f t="shared" si="15"/>
        <v>#N/A</v>
      </c>
      <c r="U357" s="40">
        <f t="shared" si="16"/>
        <v>0</v>
      </c>
      <c r="V357" s="40">
        <f t="shared" si="16"/>
        <v>0</v>
      </c>
      <c r="W357" s="40">
        <f t="shared" si="16"/>
        <v>0</v>
      </c>
      <c r="X357" s="40">
        <f t="shared" si="16"/>
        <v>0</v>
      </c>
      <c r="Y357" s="42" t="str">
        <f t="shared" si="17"/>
        <v/>
      </c>
    </row>
    <row r="358" spans="2:25" ht="22.5" customHeight="1" x14ac:dyDescent="0.2">
      <c r="B358" s="9">
        <v>336</v>
      </c>
      <c r="C358" s="14"/>
      <c r="D358" s="19"/>
      <c r="E358" s="22"/>
      <c r="F358" s="26"/>
      <c r="G358" s="171"/>
      <c r="H358" s="172"/>
      <c r="I358" s="33"/>
      <c r="J358" s="169"/>
      <c r="K358" s="173"/>
      <c r="L358" s="169"/>
      <c r="M358" s="170"/>
      <c r="T358" s="1" t="e">
        <f t="shared" si="15"/>
        <v>#N/A</v>
      </c>
      <c r="U358" s="40">
        <f t="shared" si="16"/>
        <v>0</v>
      </c>
      <c r="V358" s="40">
        <f t="shared" si="16"/>
        <v>0</v>
      </c>
      <c r="W358" s="40">
        <f t="shared" si="16"/>
        <v>0</v>
      </c>
      <c r="X358" s="40">
        <f t="shared" si="16"/>
        <v>0</v>
      </c>
      <c r="Y358" s="42" t="str">
        <f t="shared" si="17"/>
        <v/>
      </c>
    </row>
    <row r="359" spans="2:25" ht="22.5" customHeight="1" x14ac:dyDescent="0.2">
      <c r="B359" s="9">
        <v>337</v>
      </c>
      <c r="C359" s="13"/>
      <c r="D359" s="18"/>
      <c r="E359" s="21"/>
      <c r="F359" s="26"/>
      <c r="G359" s="171"/>
      <c r="H359" s="172"/>
      <c r="I359" s="33"/>
      <c r="J359" s="169"/>
      <c r="K359" s="173"/>
      <c r="L359" s="169"/>
      <c r="M359" s="170"/>
      <c r="T359" s="1" t="e">
        <f t="shared" si="15"/>
        <v>#N/A</v>
      </c>
      <c r="U359" s="40">
        <f t="shared" si="16"/>
        <v>0</v>
      </c>
      <c r="V359" s="40">
        <f t="shared" si="16"/>
        <v>0</v>
      </c>
      <c r="W359" s="40">
        <f t="shared" si="16"/>
        <v>0</v>
      </c>
      <c r="X359" s="40">
        <f t="shared" si="16"/>
        <v>0</v>
      </c>
      <c r="Y359" s="42" t="str">
        <f t="shared" si="17"/>
        <v/>
      </c>
    </row>
    <row r="360" spans="2:25" ht="22.5" customHeight="1" x14ac:dyDescent="0.2">
      <c r="B360" s="9">
        <v>338</v>
      </c>
      <c r="C360" s="14"/>
      <c r="D360" s="19"/>
      <c r="E360" s="22"/>
      <c r="F360" s="26"/>
      <c r="G360" s="171"/>
      <c r="H360" s="172"/>
      <c r="I360" s="33"/>
      <c r="J360" s="169"/>
      <c r="K360" s="173"/>
      <c r="L360" s="169"/>
      <c r="M360" s="170"/>
      <c r="T360" s="1" t="e">
        <f t="shared" si="15"/>
        <v>#N/A</v>
      </c>
      <c r="U360" s="40">
        <f t="shared" si="16"/>
        <v>0</v>
      </c>
      <c r="V360" s="40">
        <f t="shared" si="16"/>
        <v>0</v>
      </c>
      <c r="W360" s="40">
        <f t="shared" si="16"/>
        <v>0</v>
      </c>
      <c r="X360" s="40">
        <f t="shared" si="16"/>
        <v>0</v>
      </c>
      <c r="Y360" s="42" t="str">
        <f t="shared" si="17"/>
        <v/>
      </c>
    </row>
    <row r="361" spans="2:25" ht="22.5" customHeight="1" x14ac:dyDescent="0.2">
      <c r="B361" s="9">
        <v>339</v>
      </c>
      <c r="C361" s="14"/>
      <c r="D361" s="18"/>
      <c r="E361" s="21"/>
      <c r="F361" s="26"/>
      <c r="G361" s="171"/>
      <c r="H361" s="172"/>
      <c r="I361" s="33"/>
      <c r="J361" s="169"/>
      <c r="K361" s="173"/>
      <c r="L361" s="169"/>
      <c r="M361" s="170"/>
      <c r="T361" s="1" t="e">
        <f t="shared" si="15"/>
        <v>#N/A</v>
      </c>
      <c r="U361" s="40">
        <f t="shared" si="16"/>
        <v>0</v>
      </c>
      <c r="V361" s="40">
        <f t="shared" si="16"/>
        <v>0</v>
      </c>
      <c r="W361" s="40">
        <f t="shared" si="16"/>
        <v>0</v>
      </c>
      <c r="X361" s="40">
        <f t="shared" si="16"/>
        <v>0</v>
      </c>
      <c r="Y361" s="42" t="str">
        <f t="shared" si="17"/>
        <v/>
      </c>
    </row>
    <row r="362" spans="2:25" ht="22.5" customHeight="1" x14ac:dyDescent="0.2">
      <c r="B362" s="9">
        <v>340</v>
      </c>
      <c r="C362" s="14"/>
      <c r="D362" s="19"/>
      <c r="E362" s="22"/>
      <c r="F362" s="26"/>
      <c r="G362" s="171"/>
      <c r="H362" s="172"/>
      <c r="I362" s="33"/>
      <c r="J362" s="169"/>
      <c r="K362" s="173"/>
      <c r="L362" s="169"/>
      <c r="M362" s="170"/>
      <c r="T362" s="1" t="e">
        <f t="shared" si="15"/>
        <v>#N/A</v>
      </c>
      <c r="U362" s="40">
        <f t="shared" si="16"/>
        <v>0</v>
      </c>
      <c r="V362" s="40">
        <f t="shared" si="16"/>
        <v>0</v>
      </c>
      <c r="W362" s="40">
        <f t="shared" si="16"/>
        <v>0</v>
      </c>
      <c r="X362" s="40">
        <f t="shared" si="16"/>
        <v>0</v>
      </c>
      <c r="Y362" s="42" t="str">
        <f t="shared" si="17"/>
        <v/>
      </c>
    </row>
    <row r="363" spans="2:25" ht="22.5" customHeight="1" x14ac:dyDescent="0.2">
      <c r="B363" s="9">
        <v>341</v>
      </c>
      <c r="C363" s="14"/>
      <c r="D363" s="18"/>
      <c r="E363" s="21"/>
      <c r="F363" s="26"/>
      <c r="G363" s="171"/>
      <c r="H363" s="172"/>
      <c r="I363" s="33"/>
      <c r="J363" s="169"/>
      <c r="K363" s="173"/>
      <c r="L363" s="169"/>
      <c r="M363" s="170"/>
      <c r="T363" s="1" t="e">
        <f t="shared" si="15"/>
        <v>#N/A</v>
      </c>
      <c r="U363" s="40">
        <f t="shared" si="16"/>
        <v>0</v>
      </c>
      <c r="V363" s="40">
        <f t="shared" si="16"/>
        <v>0</v>
      </c>
      <c r="W363" s="40">
        <f t="shared" si="16"/>
        <v>0</v>
      </c>
      <c r="X363" s="40">
        <f t="shared" si="16"/>
        <v>0</v>
      </c>
      <c r="Y363" s="42" t="str">
        <f t="shared" si="17"/>
        <v/>
      </c>
    </row>
    <row r="364" spans="2:25" ht="22.5" customHeight="1" x14ac:dyDescent="0.2">
      <c r="B364" s="9">
        <v>342</v>
      </c>
      <c r="C364" s="14"/>
      <c r="D364" s="19"/>
      <c r="E364" s="22"/>
      <c r="F364" s="26"/>
      <c r="G364" s="171"/>
      <c r="H364" s="172"/>
      <c r="I364" s="33"/>
      <c r="J364" s="169"/>
      <c r="K364" s="173"/>
      <c r="L364" s="169"/>
      <c r="M364" s="170"/>
      <c r="T364" s="1" t="e">
        <f t="shared" si="15"/>
        <v>#N/A</v>
      </c>
      <c r="U364" s="40">
        <f t="shared" si="16"/>
        <v>0</v>
      </c>
      <c r="V364" s="40">
        <f t="shared" si="16"/>
        <v>0</v>
      </c>
      <c r="W364" s="40">
        <f t="shared" si="16"/>
        <v>0</v>
      </c>
      <c r="X364" s="40">
        <f t="shared" si="16"/>
        <v>0</v>
      </c>
      <c r="Y364" s="42" t="str">
        <f t="shared" si="17"/>
        <v/>
      </c>
    </row>
    <row r="365" spans="2:25" ht="22.5" customHeight="1" x14ac:dyDescent="0.2">
      <c r="B365" s="9">
        <v>343</v>
      </c>
      <c r="C365" s="13"/>
      <c r="D365" s="18"/>
      <c r="E365" s="21"/>
      <c r="F365" s="26"/>
      <c r="G365" s="171"/>
      <c r="H365" s="172"/>
      <c r="I365" s="33"/>
      <c r="J365" s="169"/>
      <c r="K365" s="173"/>
      <c r="L365" s="169"/>
      <c r="M365" s="170"/>
      <c r="T365" s="1" t="e">
        <f t="shared" si="15"/>
        <v>#N/A</v>
      </c>
      <c r="U365" s="40">
        <f t="shared" si="16"/>
        <v>0</v>
      </c>
      <c r="V365" s="40">
        <f t="shared" si="16"/>
        <v>0</v>
      </c>
      <c r="W365" s="40">
        <f t="shared" si="16"/>
        <v>0</v>
      </c>
      <c r="X365" s="40">
        <f t="shared" si="16"/>
        <v>0</v>
      </c>
      <c r="Y365" s="42" t="str">
        <f t="shared" si="17"/>
        <v/>
      </c>
    </row>
    <row r="366" spans="2:25" ht="22.5" customHeight="1" x14ac:dyDescent="0.2">
      <c r="B366" s="9">
        <v>344</v>
      </c>
      <c r="C366" s="14"/>
      <c r="D366" s="19"/>
      <c r="E366" s="22"/>
      <c r="F366" s="26"/>
      <c r="G366" s="171"/>
      <c r="H366" s="172"/>
      <c r="I366" s="33"/>
      <c r="J366" s="169"/>
      <c r="K366" s="173"/>
      <c r="L366" s="169"/>
      <c r="M366" s="170"/>
      <c r="T366" s="1" t="e">
        <f t="shared" si="15"/>
        <v>#N/A</v>
      </c>
      <c r="U366" s="40">
        <f t="shared" si="16"/>
        <v>0</v>
      </c>
      <c r="V366" s="40">
        <f t="shared" si="16"/>
        <v>0</v>
      </c>
      <c r="W366" s="40">
        <f t="shared" si="16"/>
        <v>0</v>
      </c>
      <c r="X366" s="40">
        <f t="shared" si="16"/>
        <v>0</v>
      </c>
      <c r="Y366" s="42" t="str">
        <f t="shared" si="17"/>
        <v/>
      </c>
    </row>
    <row r="367" spans="2:25" ht="22.5" customHeight="1" x14ac:dyDescent="0.2">
      <c r="B367" s="9">
        <v>345</v>
      </c>
      <c r="C367" s="14"/>
      <c r="D367" s="18"/>
      <c r="E367" s="21"/>
      <c r="F367" s="26"/>
      <c r="G367" s="171"/>
      <c r="H367" s="172"/>
      <c r="I367" s="33"/>
      <c r="J367" s="169"/>
      <c r="K367" s="173"/>
      <c r="L367" s="169"/>
      <c r="M367" s="170"/>
      <c r="T367" s="1" t="e">
        <f t="shared" si="15"/>
        <v>#N/A</v>
      </c>
      <c r="U367" s="40">
        <f t="shared" si="16"/>
        <v>0</v>
      </c>
      <c r="V367" s="40">
        <f t="shared" si="16"/>
        <v>0</v>
      </c>
      <c r="W367" s="40">
        <f t="shared" si="16"/>
        <v>0</v>
      </c>
      <c r="X367" s="40">
        <f t="shared" si="16"/>
        <v>0</v>
      </c>
      <c r="Y367" s="42" t="str">
        <f t="shared" si="17"/>
        <v/>
      </c>
    </row>
    <row r="368" spans="2:25" ht="22.5" customHeight="1" x14ac:dyDescent="0.2">
      <c r="B368" s="9">
        <v>346</v>
      </c>
      <c r="C368" s="14"/>
      <c r="D368" s="19"/>
      <c r="E368" s="22"/>
      <c r="F368" s="26"/>
      <c r="G368" s="171"/>
      <c r="H368" s="172"/>
      <c r="I368" s="33"/>
      <c r="J368" s="169"/>
      <c r="K368" s="173"/>
      <c r="L368" s="169"/>
      <c r="M368" s="170"/>
      <c r="T368" s="1" t="e">
        <f t="shared" si="15"/>
        <v>#N/A</v>
      </c>
      <c r="U368" s="40">
        <f t="shared" si="16"/>
        <v>0</v>
      </c>
      <c r="V368" s="40">
        <f t="shared" si="16"/>
        <v>0</v>
      </c>
      <c r="W368" s="40">
        <f t="shared" si="16"/>
        <v>0</v>
      </c>
      <c r="X368" s="40">
        <f t="shared" si="16"/>
        <v>0</v>
      </c>
      <c r="Y368" s="42" t="str">
        <f t="shared" si="17"/>
        <v/>
      </c>
    </row>
    <row r="369" spans="2:25" ht="22.5" customHeight="1" x14ac:dyDescent="0.2">
      <c r="B369" s="9">
        <v>347</v>
      </c>
      <c r="C369" s="14"/>
      <c r="D369" s="18"/>
      <c r="E369" s="21"/>
      <c r="F369" s="26"/>
      <c r="G369" s="171"/>
      <c r="H369" s="172"/>
      <c r="I369" s="33"/>
      <c r="J369" s="169"/>
      <c r="K369" s="173"/>
      <c r="L369" s="169"/>
      <c r="M369" s="170"/>
      <c r="T369" s="1" t="e">
        <f t="shared" si="15"/>
        <v>#N/A</v>
      </c>
      <c r="U369" s="40">
        <f t="shared" si="16"/>
        <v>0</v>
      </c>
      <c r="V369" s="40">
        <f t="shared" si="16"/>
        <v>0</v>
      </c>
      <c r="W369" s="40">
        <f t="shared" si="16"/>
        <v>0</v>
      </c>
      <c r="X369" s="40">
        <f t="shared" si="16"/>
        <v>0</v>
      </c>
      <c r="Y369" s="42" t="str">
        <f t="shared" si="17"/>
        <v/>
      </c>
    </row>
    <row r="370" spans="2:25" ht="22.5" customHeight="1" x14ac:dyDescent="0.2">
      <c r="B370" s="9">
        <v>348</v>
      </c>
      <c r="C370" s="14"/>
      <c r="D370" s="19"/>
      <c r="E370" s="22"/>
      <c r="F370" s="26"/>
      <c r="G370" s="171"/>
      <c r="H370" s="172"/>
      <c r="I370" s="33"/>
      <c r="J370" s="169"/>
      <c r="K370" s="173"/>
      <c r="L370" s="169"/>
      <c r="M370" s="170"/>
      <c r="T370" s="1" t="e">
        <f t="shared" si="15"/>
        <v>#N/A</v>
      </c>
      <c r="U370" s="40">
        <f t="shared" si="16"/>
        <v>0</v>
      </c>
      <c r="V370" s="40">
        <f t="shared" si="16"/>
        <v>0</v>
      </c>
      <c r="W370" s="40">
        <f t="shared" si="16"/>
        <v>0</v>
      </c>
      <c r="X370" s="40">
        <f t="shared" si="16"/>
        <v>0</v>
      </c>
      <c r="Y370" s="42" t="str">
        <f t="shared" si="17"/>
        <v/>
      </c>
    </row>
    <row r="371" spans="2:25" ht="22.5" customHeight="1" x14ac:dyDescent="0.2">
      <c r="B371" s="9">
        <v>349</v>
      </c>
      <c r="C371" s="13"/>
      <c r="D371" s="18"/>
      <c r="E371" s="21"/>
      <c r="F371" s="26"/>
      <c r="G371" s="171"/>
      <c r="H371" s="172"/>
      <c r="I371" s="33"/>
      <c r="J371" s="169"/>
      <c r="K371" s="173"/>
      <c r="L371" s="169"/>
      <c r="M371" s="170"/>
      <c r="T371" s="1" t="e">
        <f t="shared" si="15"/>
        <v>#N/A</v>
      </c>
      <c r="U371" s="40">
        <f t="shared" si="16"/>
        <v>0</v>
      </c>
      <c r="V371" s="40">
        <f t="shared" si="16"/>
        <v>0</v>
      </c>
      <c r="W371" s="40">
        <f t="shared" si="16"/>
        <v>0</v>
      </c>
      <c r="X371" s="40">
        <f t="shared" si="16"/>
        <v>0</v>
      </c>
      <c r="Y371" s="42" t="str">
        <f t="shared" si="17"/>
        <v/>
      </c>
    </row>
    <row r="372" spans="2:25" ht="22.5" customHeight="1" x14ac:dyDescent="0.2">
      <c r="B372" s="9">
        <v>350</v>
      </c>
      <c r="C372" s="14"/>
      <c r="D372" s="19"/>
      <c r="E372" s="22"/>
      <c r="F372" s="26"/>
      <c r="G372" s="171"/>
      <c r="H372" s="172"/>
      <c r="I372" s="33"/>
      <c r="J372" s="169"/>
      <c r="K372" s="173"/>
      <c r="L372" s="169"/>
      <c r="M372" s="170"/>
      <c r="T372" s="1" t="e">
        <f t="shared" si="15"/>
        <v>#N/A</v>
      </c>
      <c r="U372" s="40">
        <f t="shared" si="16"/>
        <v>0</v>
      </c>
      <c r="V372" s="40">
        <f t="shared" si="16"/>
        <v>0</v>
      </c>
      <c r="W372" s="40">
        <f t="shared" si="16"/>
        <v>0</v>
      </c>
      <c r="X372" s="40">
        <f t="shared" si="16"/>
        <v>0</v>
      </c>
      <c r="Y372" s="42" t="str">
        <f t="shared" si="17"/>
        <v/>
      </c>
    </row>
    <row r="373" spans="2:25" ht="22.5" customHeight="1" x14ac:dyDescent="0.2">
      <c r="B373" s="9">
        <v>351</v>
      </c>
      <c r="C373" s="14"/>
      <c r="D373" s="18"/>
      <c r="E373" s="21"/>
      <c r="F373" s="26"/>
      <c r="G373" s="171"/>
      <c r="H373" s="172"/>
      <c r="I373" s="33"/>
      <c r="J373" s="169"/>
      <c r="K373" s="173"/>
      <c r="L373" s="169"/>
      <c r="M373" s="170"/>
      <c r="T373" s="1" t="e">
        <f t="shared" si="15"/>
        <v>#N/A</v>
      </c>
      <c r="U373" s="40">
        <f t="shared" si="16"/>
        <v>0</v>
      </c>
      <c r="V373" s="40">
        <f t="shared" si="16"/>
        <v>0</v>
      </c>
      <c r="W373" s="40">
        <f t="shared" si="16"/>
        <v>0</v>
      </c>
      <c r="X373" s="40">
        <f t="shared" si="16"/>
        <v>0</v>
      </c>
      <c r="Y373" s="42" t="str">
        <f t="shared" si="17"/>
        <v/>
      </c>
    </row>
    <row r="374" spans="2:25" ht="22.5" customHeight="1" x14ac:dyDescent="0.2">
      <c r="B374" s="9">
        <v>352</v>
      </c>
      <c r="C374" s="14"/>
      <c r="D374" s="19"/>
      <c r="E374" s="22"/>
      <c r="F374" s="26"/>
      <c r="G374" s="171"/>
      <c r="H374" s="172"/>
      <c r="I374" s="33"/>
      <c r="J374" s="169"/>
      <c r="K374" s="173"/>
      <c r="L374" s="169"/>
      <c r="M374" s="170"/>
      <c r="T374" s="1" t="e">
        <f t="shared" si="15"/>
        <v>#N/A</v>
      </c>
      <c r="U374" s="40">
        <f t="shared" si="16"/>
        <v>0</v>
      </c>
      <c r="V374" s="40">
        <f t="shared" si="16"/>
        <v>0</v>
      </c>
      <c r="W374" s="40">
        <f t="shared" si="16"/>
        <v>0</v>
      </c>
      <c r="X374" s="40">
        <f t="shared" si="16"/>
        <v>0</v>
      </c>
      <c r="Y374" s="42" t="str">
        <f t="shared" si="17"/>
        <v/>
      </c>
    </row>
    <row r="375" spans="2:25" ht="22.5" customHeight="1" x14ac:dyDescent="0.2">
      <c r="B375" s="9">
        <v>353</v>
      </c>
      <c r="C375" s="14"/>
      <c r="D375" s="18"/>
      <c r="E375" s="21"/>
      <c r="F375" s="26"/>
      <c r="G375" s="171"/>
      <c r="H375" s="172"/>
      <c r="I375" s="33"/>
      <c r="J375" s="169"/>
      <c r="K375" s="173"/>
      <c r="L375" s="169"/>
      <c r="M375" s="170"/>
      <c r="T375" s="1" t="e">
        <f t="shared" si="15"/>
        <v>#N/A</v>
      </c>
      <c r="U375" s="40">
        <f t="shared" si="16"/>
        <v>0</v>
      </c>
      <c r="V375" s="40">
        <f t="shared" si="16"/>
        <v>0</v>
      </c>
      <c r="W375" s="40">
        <f t="shared" si="16"/>
        <v>0</v>
      </c>
      <c r="X375" s="40">
        <f t="shared" si="16"/>
        <v>0</v>
      </c>
      <c r="Y375" s="42" t="str">
        <f t="shared" si="17"/>
        <v/>
      </c>
    </row>
    <row r="376" spans="2:25" ht="22.5" customHeight="1" x14ac:dyDescent="0.2">
      <c r="B376" s="9">
        <v>354</v>
      </c>
      <c r="C376" s="14"/>
      <c r="D376" s="19"/>
      <c r="E376" s="22"/>
      <c r="F376" s="26"/>
      <c r="G376" s="171"/>
      <c r="H376" s="172"/>
      <c r="I376" s="33"/>
      <c r="J376" s="169"/>
      <c r="K376" s="173"/>
      <c r="L376" s="169"/>
      <c r="M376" s="170"/>
      <c r="T376" s="1" t="e">
        <f t="shared" si="15"/>
        <v>#N/A</v>
      </c>
      <c r="U376" s="40">
        <f t="shared" si="16"/>
        <v>0</v>
      </c>
      <c r="V376" s="40">
        <f t="shared" si="16"/>
        <v>0</v>
      </c>
      <c r="W376" s="40">
        <f t="shared" si="16"/>
        <v>0</v>
      </c>
      <c r="X376" s="40">
        <f t="shared" si="16"/>
        <v>0</v>
      </c>
      <c r="Y376" s="42" t="str">
        <f t="shared" si="17"/>
        <v/>
      </c>
    </row>
    <row r="377" spans="2:25" ht="22.5" customHeight="1" x14ac:dyDescent="0.2">
      <c r="B377" s="9">
        <v>355</v>
      </c>
      <c r="C377" s="13"/>
      <c r="D377" s="18"/>
      <c r="E377" s="21"/>
      <c r="F377" s="26"/>
      <c r="G377" s="171"/>
      <c r="H377" s="172"/>
      <c r="I377" s="33"/>
      <c r="J377" s="169"/>
      <c r="K377" s="173"/>
      <c r="L377" s="169"/>
      <c r="M377" s="170"/>
      <c r="T377" s="1" t="e">
        <f t="shared" si="15"/>
        <v>#N/A</v>
      </c>
      <c r="U377" s="40">
        <f t="shared" si="16"/>
        <v>0</v>
      </c>
      <c r="V377" s="40">
        <f t="shared" si="16"/>
        <v>0</v>
      </c>
      <c r="W377" s="40">
        <f t="shared" si="16"/>
        <v>0</v>
      </c>
      <c r="X377" s="40">
        <f t="shared" si="16"/>
        <v>0</v>
      </c>
      <c r="Y377" s="42" t="str">
        <f t="shared" si="17"/>
        <v/>
      </c>
    </row>
    <row r="378" spans="2:25" ht="22.5" customHeight="1" x14ac:dyDescent="0.2">
      <c r="B378" s="9">
        <v>356</v>
      </c>
      <c r="C378" s="14"/>
      <c r="D378" s="19"/>
      <c r="E378" s="22"/>
      <c r="F378" s="26"/>
      <c r="G378" s="171"/>
      <c r="H378" s="172"/>
      <c r="I378" s="33"/>
      <c r="J378" s="169"/>
      <c r="K378" s="173"/>
      <c r="L378" s="169"/>
      <c r="M378" s="170"/>
      <c r="T378" s="1" t="e">
        <f t="shared" si="15"/>
        <v>#N/A</v>
      </c>
      <c r="U378" s="40">
        <f t="shared" si="16"/>
        <v>0</v>
      </c>
      <c r="V378" s="40">
        <f t="shared" si="16"/>
        <v>0</v>
      </c>
      <c r="W378" s="40">
        <f t="shared" si="16"/>
        <v>0</v>
      </c>
      <c r="X378" s="40">
        <f t="shared" si="16"/>
        <v>0</v>
      </c>
      <c r="Y378" s="42" t="str">
        <f t="shared" si="17"/>
        <v/>
      </c>
    </row>
    <row r="379" spans="2:25" ht="22.5" customHeight="1" x14ac:dyDescent="0.2">
      <c r="B379" s="9">
        <v>357</v>
      </c>
      <c r="C379" s="14"/>
      <c r="D379" s="18"/>
      <c r="E379" s="21"/>
      <c r="F379" s="26"/>
      <c r="G379" s="171"/>
      <c r="H379" s="172"/>
      <c r="I379" s="33"/>
      <c r="J379" s="169"/>
      <c r="K379" s="173"/>
      <c r="L379" s="169"/>
      <c r="M379" s="170"/>
      <c r="T379" s="1" t="e">
        <f t="shared" si="15"/>
        <v>#N/A</v>
      </c>
      <c r="U379" s="40">
        <f t="shared" si="16"/>
        <v>0</v>
      </c>
      <c r="V379" s="40">
        <f t="shared" si="16"/>
        <v>0</v>
      </c>
      <c r="W379" s="40">
        <f t="shared" si="16"/>
        <v>0</v>
      </c>
      <c r="X379" s="40">
        <f t="shared" si="16"/>
        <v>0</v>
      </c>
      <c r="Y379" s="42" t="str">
        <f t="shared" si="17"/>
        <v/>
      </c>
    </row>
    <row r="380" spans="2:25" ht="22.5" customHeight="1" x14ac:dyDescent="0.2">
      <c r="B380" s="9">
        <v>358</v>
      </c>
      <c r="C380" s="14"/>
      <c r="D380" s="19"/>
      <c r="E380" s="22"/>
      <c r="F380" s="26"/>
      <c r="G380" s="171"/>
      <c r="H380" s="172"/>
      <c r="I380" s="33"/>
      <c r="J380" s="169"/>
      <c r="K380" s="173"/>
      <c r="L380" s="169"/>
      <c r="M380" s="170"/>
      <c r="T380" s="1" t="e">
        <f t="shared" si="15"/>
        <v>#N/A</v>
      </c>
      <c r="U380" s="40">
        <f t="shared" si="16"/>
        <v>0</v>
      </c>
      <c r="V380" s="40">
        <f t="shared" si="16"/>
        <v>0</v>
      </c>
      <c r="W380" s="40">
        <f t="shared" si="16"/>
        <v>0</v>
      </c>
      <c r="X380" s="40">
        <f t="shared" si="16"/>
        <v>0</v>
      </c>
      <c r="Y380" s="42" t="str">
        <f t="shared" si="17"/>
        <v/>
      </c>
    </row>
    <row r="381" spans="2:25" ht="22.5" customHeight="1" x14ac:dyDescent="0.2">
      <c r="B381" s="9">
        <v>359</v>
      </c>
      <c r="C381" s="14"/>
      <c r="D381" s="18"/>
      <c r="E381" s="21"/>
      <c r="F381" s="26"/>
      <c r="G381" s="171"/>
      <c r="H381" s="172"/>
      <c r="I381" s="33"/>
      <c r="J381" s="169"/>
      <c r="K381" s="173"/>
      <c r="L381" s="169"/>
      <c r="M381" s="170"/>
      <c r="T381" s="1" t="e">
        <f t="shared" si="15"/>
        <v>#N/A</v>
      </c>
      <c r="U381" s="40">
        <f t="shared" si="16"/>
        <v>0</v>
      </c>
      <c r="V381" s="40">
        <f t="shared" si="16"/>
        <v>0</v>
      </c>
      <c r="W381" s="40">
        <f t="shared" si="16"/>
        <v>0</v>
      </c>
      <c r="X381" s="40">
        <f t="shared" si="16"/>
        <v>0</v>
      </c>
      <c r="Y381" s="42" t="str">
        <f t="shared" si="17"/>
        <v/>
      </c>
    </row>
    <row r="382" spans="2:25" ht="22.5" customHeight="1" x14ac:dyDescent="0.2">
      <c r="B382" s="9">
        <v>360</v>
      </c>
      <c r="C382" s="14"/>
      <c r="D382" s="19"/>
      <c r="E382" s="22"/>
      <c r="F382" s="26"/>
      <c r="G382" s="171"/>
      <c r="H382" s="172"/>
      <c r="I382" s="33"/>
      <c r="J382" s="169"/>
      <c r="K382" s="173"/>
      <c r="L382" s="169"/>
      <c r="M382" s="170"/>
      <c r="T382" s="1" t="e">
        <f t="shared" si="15"/>
        <v>#N/A</v>
      </c>
      <c r="U382" s="40">
        <f t="shared" si="16"/>
        <v>0</v>
      </c>
      <c r="V382" s="40">
        <f t="shared" si="16"/>
        <v>0</v>
      </c>
      <c r="W382" s="40">
        <f t="shared" si="16"/>
        <v>0</v>
      </c>
      <c r="X382" s="40">
        <f t="shared" si="16"/>
        <v>0</v>
      </c>
      <c r="Y382" s="42" t="str">
        <f t="shared" si="17"/>
        <v/>
      </c>
    </row>
    <row r="383" spans="2:25" ht="22.5" customHeight="1" x14ac:dyDescent="0.2">
      <c r="B383" s="9">
        <v>361</v>
      </c>
      <c r="C383" s="13"/>
      <c r="D383" s="18"/>
      <c r="E383" s="21"/>
      <c r="F383" s="26"/>
      <c r="G383" s="171"/>
      <c r="H383" s="172"/>
      <c r="I383" s="33"/>
      <c r="J383" s="169"/>
      <c r="K383" s="173"/>
      <c r="L383" s="169"/>
      <c r="M383" s="170"/>
      <c r="T383" s="1" t="e">
        <f t="shared" si="15"/>
        <v>#N/A</v>
      </c>
      <c r="U383" s="40">
        <f t="shared" si="16"/>
        <v>0</v>
      </c>
      <c r="V383" s="40">
        <f t="shared" si="16"/>
        <v>0</v>
      </c>
      <c r="W383" s="40">
        <f t="shared" si="16"/>
        <v>0</v>
      </c>
      <c r="X383" s="40">
        <f t="shared" si="16"/>
        <v>0</v>
      </c>
      <c r="Y383" s="42" t="str">
        <f t="shared" si="17"/>
        <v/>
      </c>
    </row>
    <row r="384" spans="2:25" ht="22.5" customHeight="1" x14ac:dyDescent="0.2">
      <c r="B384" s="9">
        <v>362</v>
      </c>
      <c r="C384" s="14"/>
      <c r="D384" s="19"/>
      <c r="E384" s="22"/>
      <c r="F384" s="26"/>
      <c r="G384" s="171"/>
      <c r="H384" s="172"/>
      <c r="I384" s="33"/>
      <c r="J384" s="169"/>
      <c r="K384" s="173"/>
      <c r="L384" s="169"/>
      <c r="M384" s="170"/>
      <c r="T384" s="1" t="e">
        <f t="shared" si="15"/>
        <v>#N/A</v>
      </c>
      <c r="U384" s="40">
        <f t="shared" si="16"/>
        <v>0</v>
      </c>
      <c r="V384" s="40">
        <f t="shared" si="16"/>
        <v>0</v>
      </c>
      <c r="W384" s="40">
        <f t="shared" si="16"/>
        <v>0</v>
      </c>
      <c r="X384" s="40">
        <f t="shared" si="16"/>
        <v>0</v>
      </c>
      <c r="Y384" s="42" t="str">
        <f t="shared" si="17"/>
        <v/>
      </c>
    </row>
    <row r="385" spans="2:25" ht="22.5" customHeight="1" x14ac:dyDescent="0.2">
      <c r="B385" s="9">
        <v>363</v>
      </c>
      <c r="C385" s="14"/>
      <c r="D385" s="18"/>
      <c r="E385" s="21"/>
      <c r="F385" s="26"/>
      <c r="G385" s="171"/>
      <c r="H385" s="172"/>
      <c r="I385" s="33"/>
      <c r="J385" s="169"/>
      <c r="K385" s="173"/>
      <c r="L385" s="169"/>
      <c r="M385" s="170"/>
      <c r="T385" s="1" t="e">
        <f t="shared" si="15"/>
        <v>#N/A</v>
      </c>
      <c r="U385" s="40">
        <f t="shared" si="16"/>
        <v>0</v>
      </c>
      <c r="V385" s="40">
        <f t="shared" si="16"/>
        <v>0</v>
      </c>
      <c r="W385" s="40">
        <f t="shared" si="16"/>
        <v>0</v>
      </c>
      <c r="X385" s="40">
        <f t="shared" si="16"/>
        <v>0</v>
      </c>
      <c r="Y385" s="42" t="str">
        <f t="shared" si="17"/>
        <v/>
      </c>
    </row>
    <row r="386" spans="2:25" ht="22.5" customHeight="1" x14ac:dyDescent="0.2">
      <c r="B386" s="9">
        <v>364</v>
      </c>
      <c r="C386" s="14"/>
      <c r="D386" s="19"/>
      <c r="E386" s="22"/>
      <c r="F386" s="26"/>
      <c r="G386" s="171"/>
      <c r="H386" s="172"/>
      <c r="I386" s="33"/>
      <c r="J386" s="169"/>
      <c r="K386" s="173"/>
      <c r="L386" s="169"/>
      <c r="M386" s="170"/>
      <c r="T386" s="1" t="e">
        <f t="shared" si="15"/>
        <v>#N/A</v>
      </c>
      <c r="U386" s="40">
        <f t="shared" si="16"/>
        <v>0</v>
      </c>
      <c r="V386" s="40">
        <f t="shared" si="16"/>
        <v>0</v>
      </c>
      <c r="W386" s="40">
        <f t="shared" si="16"/>
        <v>0</v>
      </c>
      <c r="X386" s="40">
        <f t="shared" si="16"/>
        <v>0</v>
      </c>
      <c r="Y386" s="42" t="str">
        <f t="shared" si="17"/>
        <v/>
      </c>
    </row>
    <row r="387" spans="2:25" ht="22.5" customHeight="1" x14ac:dyDescent="0.2">
      <c r="B387" s="9">
        <v>365</v>
      </c>
      <c r="C387" s="14"/>
      <c r="D387" s="18"/>
      <c r="E387" s="21"/>
      <c r="F387" s="26"/>
      <c r="G387" s="171"/>
      <c r="H387" s="172"/>
      <c r="I387" s="33"/>
      <c r="J387" s="169"/>
      <c r="K387" s="173"/>
      <c r="L387" s="169"/>
      <c r="M387" s="170"/>
      <c r="T387" s="1" t="e">
        <f t="shared" si="15"/>
        <v>#N/A</v>
      </c>
      <c r="U387" s="40">
        <f t="shared" si="16"/>
        <v>0</v>
      </c>
      <c r="V387" s="40">
        <f t="shared" si="16"/>
        <v>0</v>
      </c>
      <c r="W387" s="40">
        <f t="shared" si="16"/>
        <v>0</v>
      </c>
      <c r="X387" s="40">
        <f t="shared" si="16"/>
        <v>0</v>
      </c>
      <c r="Y387" s="42" t="str">
        <f t="shared" si="17"/>
        <v/>
      </c>
    </row>
    <row r="388" spans="2:25" ht="22.5" customHeight="1" x14ac:dyDescent="0.2">
      <c r="B388" s="9">
        <v>366</v>
      </c>
      <c r="C388" s="14"/>
      <c r="D388" s="19"/>
      <c r="E388" s="22"/>
      <c r="F388" s="26"/>
      <c r="G388" s="171"/>
      <c r="H388" s="172"/>
      <c r="I388" s="33"/>
      <c r="J388" s="169"/>
      <c r="K388" s="173"/>
      <c r="L388" s="169"/>
      <c r="M388" s="170"/>
      <c r="T388" s="1" t="e">
        <f t="shared" si="15"/>
        <v>#N/A</v>
      </c>
      <c r="U388" s="40">
        <f t="shared" si="16"/>
        <v>0</v>
      </c>
      <c r="V388" s="40">
        <f t="shared" si="16"/>
        <v>0</v>
      </c>
      <c r="W388" s="40">
        <f t="shared" si="16"/>
        <v>0</v>
      </c>
      <c r="X388" s="40">
        <f t="shared" si="16"/>
        <v>0</v>
      </c>
      <c r="Y388" s="42" t="str">
        <f t="shared" si="17"/>
        <v/>
      </c>
    </row>
    <row r="389" spans="2:25" ht="22.5" customHeight="1" x14ac:dyDescent="0.2">
      <c r="B389" s="9">
        <v>367</v>
      </c>
      <c r="C389" s="13"/>
      <c r="D389" s="18"/>
      <c r="E389" s="21"/>
      <c r="F389" s="26"/>
      <c r="G389" s="171"/>
      <c r="H389" s="172"/>
      <c r="I389" s="33"/>
      <c r="J389" s="169"/>
      <c r="K389" s="173"/>
      <c r="L389" s="169"/>
      <c r="M389" s="170"/>
      <c r="T389" s="1" t="e">
        <f t="shared" si="15"/>
        <v>#N/A</v>
      </c>
      <c r="U389" s="40">
        <f t="shared" si="16"/>
        <v>0</v>
      </c>
      <c r="V389" s="40">
        <f t="shared" si="16"/>
        <v>0</v>
      </c>
      <c r="W389" s="40">
        <f t="shared" si="16"/>
        <v>0</v>
      </c>
      <c r="X389" s="40">
        <f t="shared" si="16"/>
        <v>0</v>
      </c>
      <c r="Y389" s="42" t="str">
        <f t="shared" si="17"/>
        <v/>
      </c>
    </row>
    <row r="390" spans="2:25" ht="22.5" customHeight="1" x14ac:dyDescent="0.2">
      <c r="B390" s="9">
        <v>368</v>
      </c>
      <c r="C390" s="14"/>
      <c r="D390" s="19"/>
      <c r="E390" s="22"/>
      <c r="F390" s="26"/>
      <c r="G390" s="171"/>
      <c r="H390" s="172"/>
      <c r="I390" s="33"/>
      <c r="J390" s="169"/>
      <c r="K390" s="173"/>
      <c r="L390" s="169"/>
      <c r="M390" s="170"/>
      <c r="T390" s="1" t="e">
        <f t="shared" si="15"/>
        <v>#N/A</v>
      </c>
      <c r="U390" s="40">
        <f t="shared" si="16"/>
        <v>0</v>
      </c>
      <c r="V390" s="40">
        <f t="shared" si="16"/>
        <v>0</v>
      </c>
      <c r="W390" s="40">
        <f t="shared" si="16"/>
        <v>0</v>
      </c>
      <c r="X390" s="40">
        <f t="shared" si="16"/>
        <v>0</v>
      </c>
      <c r="Y390" s="42" t="str">
        <f t="shared" si="17"/>
        <v/>
      </c>
    </row>
    <row r="391" spans="2:25" ht="22.5" customHeight="1" x14ac:dyDescent="0.2">
      <c r="B391" s="9">
        <v>369</v>
      </c>
      <c r="C391" s="14"/>
      <c r="D391" s="18"/>
      <c r="E391" s="21"/>
      <c r="F391" s="26"/>
      <c r="G391" s="171"/>
      <c r="H391" s="172"/>
      <c r="I391" s="33"/>
      <c r="J391" s="169"/>
      <c r="K391" s="173"/>
      <c r="L391" s="169"/>
      <c r="M391" s="170"/>
      <c r="T391" s="1" t="e">
        <f t="shared" si="15"/>
        <v>#N/A</v>
      </c>
      <c r="U391" s="40">
        <f t="shared" si="16"/>
        <v>0</v>
      </c>
      <c r="V391" s="40">
        <f t="shared" si="16"/>
        <v>0</v>
      </c>
      <c r="W391" s="40">
        <f t="shared" si="16"/>
        <v>0</v>
      </c>
      <c r="X391" s="40">
        <f t="shared" si="16"/>
        <v>0</v>
      </c>
      <c r="Y391" s="42" t="str">
        <f t="shared" si="17"/>
        <v/>
      </c>
    </row>
    <row r="392" spans="2:25" ht="22.5" customHeight="1" x14ac:dyDescent="0.2">
      <c r="B392" s="9">
        <v>370</v>
      </c>
      <c r="C392" s="14"/>
      <c r="D392" s="19"/>
      <c r="E392" s="22"/>
      <c r="F392" s="26"/>
      <c r="G392" s="171"/>
      <c r="H392" s="172"/>
      <c r="I392" s="33"/>
      <c r="J392" s="169"/>
      <c r="K392" s="173"/>
      <c r="L392" s="169"/>
      <c r="M392" s="170"/>
      <c r="T392" s="1" t="e">
        <f t="shared" si="15"/>
        <v>#N/A</v>
      </c>
      <c r="U392" s="40">
        <f t="shared" si="16"/>
        <v>0</v>
      </c>
      <c r="V392" s="40">
        <f t="shared" si="16"/>
        <v>0</v>
      </c>
      <c r="W392" s="40">
        <f t="shared" si="16"/>
        <v>0</v>
      </c>
      <c r="X392" s="40">
        <f t="shared" si="16"/>
        <v>0</v>
      </c>
      <c r="Y392" s="42" t="str">
        <f t="shared" si="17"/>
        <v/>
      </c>
    </row>
    <row r="393" spans="2:25" ht="22.5" customHeight="1" x14ac:dyDescent="0.2">
      <c r="B393" s="9">
        <v>371</v>
      </c>
      <c r="C393" s="14"/>
      <c r="D393" s="18"/>
      <c r="E393" s="21"/>
      <c r="F393" s="26"/>
      <c r="G393" s="171"/>
      <c r="H393" s="172"/>
      <c r="I393" s="33"/>
      <c r="J393" s="169"/>
      <c r="K393" s="173"/>
      <c r="L393" s="169"/>
      <c r="M393" s="170"/>
      <c r="T393" s="1" t="e">
        <f t="shared" si="15"/>
        <v>#N/A</v>
      </c>
      <c r="U393" s="40">
        <f t="shared" si="16"/>
        <v>0</v>
      </c>
      <c r="V393" s="40">
        <f t="shared" si="16"/>
        <v>0</v>
      </c>
      <c r="W393" s="40">
        <f t="shared" si="16"/>
        <v>0</v>
      </c>
      <c r="X393" s="40">
        <f t="shared" si="16"/>
        <v>0</v>
      </c>
      <c r="Y393" s="42" t="str">
        <f t="shared" si="17"/>
        <v/>
      </c>
    </row>
    <row r="394" spans="2:25" ht="22.5" customHeight="1" x14ac:dyDescent="0.2">
      <c r="B394" s="9">
        <v>372</v>
      </c>
      <c r="C394" s="14"/>
      <c r="D394" s="19"/>
      <c r="E394" s="22"/>
      <c r="F394" s="26"/>
      <c r="G394" s="171"/>
      <c r="H394" s="172"/>
      <c r="I394" s="33"/>
      <c r="J394" s="169"/>
      <c r="K394" s="173"/>
      <c r="L394" s="169"/>
      <c r="M394" s="170"/>
      <c r="T394" s="1" t="e">
        <f t="shared" si="15"/>
        <v>#N/A</v>
      </c>
      <c r="U394" s="40">
        <f t="shared" si="16"/>
        <v>0</v>
      </c>
      <c r="V394" s="40">
        <f t="shared" si="16"/>
        <v>0</v>
      </c>
      <c r="W394" s="40">
        <f t="shared" si="16"/>
        <v>0</v>
      </c>
      <c r="X394" s="40">
        <f t="shared" si="16"/>
        <v>0</v>
      </c>
      <c r="Y394" s="42" t="str">
        <f t="shared" si="17"/>
        <v/>
      </c>
    </row>
    <row r="395" spans="2:25" ht="22.5" customHeight="1" x14ac:dyDescent="0.2">
      <c r="B395" s="9">
        <v>373</v>
      </c>
      <c r="C395" s="13"/>
      <c r="D395" s="18"/>
      <c r="E395" s="21"/>
      <c r="F395" s="26"/>
      <c r="G395" s="171"/>
      <c r="H395" s="172"/>
      <c r="I395" s="33"/>
      <c r="J395" s="169"/>
      <c r="K395" s="173"/>
      <c r="L395" s="169"/>
      <c r="M395" s="170"/>
      <c r="T395" s="1" t="e">
        <f t="shared" si="15"/>
        <v>#N/A</v>
      </c>
      <c r="U395" s="40">
        <f t="shared" si="16"/>
        <v>0</v>
      </c>
      <c r="V395" s="40">
        <f t="shared" si="16"/>
        <v>0</v>
      </c>
      <c r="W395" s="40">
        <f t="shared" si="16"/>
        <v>0</v>
      </c>
      <c r="X395" s="40">
        <f t="shared" si="16"/>
        <v>0</v>
      </c>
      <c r="Y395" s="42" t="str">
        <f t="shared" si="17"/>
        <v/>
      </c>
    </row>
    <row r="396" spans="2:25" ht="22.5" customHeight="1" x14ac:dyDescent="0.2">
      <c r="B396" s="9">
        <v>374</v>
      </c>
      <c r="C396" s="14"/>
      <c r="D396" s="19"/>
      <c r="E396" s="22"/>
      <c r="F396" s="26"/>
      <c r="G396" s="171"/>
      <c r="H396" s="172"/>
      <c r="I396" s="33"/>
      <c r="J396" s="169"/>
      <c r="K396" s="173"/>
      <c r="L396" s="169"/>
      <c r="M396" s="170"/>
      <c r="T396" s="1" t="e">
        <f t="shared" si="15"/>
        <v>#N/A</v>
      </c>
      <c r="U396" s="40">
        <f t="shared" si="16"/>
        <v>0</v>
      </c>
      <c r="V396" s="40">
        <f t="shared" si="16"/>
        <v>0</v>
      </c>
      <c r="W396" s="40">
        <f t="shared" si="16"/>
        <v>0</v>
      </c>
      <c r="X396" s="40">
        <f t="shared" si="16"/>
        <v>0</v>
      </c>
      <c r="Y396" s="42" t="str">
        <f t="shared" si="17"/>
        <v/>
      </c>
    </row>
    <row r="397" spans="2:25" ht="22.5" customHeight="1" x14ac:dyDescent="0.2">
      <c r="B397" s="9">
        <v>375</v>
      </c>
      <c r="C397" s="14"/>
      <c r="D397" s="18"/>
      <c r="E397" s="21"/>
      <c r="F397" s="26"/>
      <c r="G397" s="171"/>
      <c r="H397" s="172"/>
      <c r="I397" s="33"/>
      <c r="J397" s="169"/>
      <c r="K397" s="173"/>
      <c r="L397" s="169"/>
      <c r="M397" s="170"/>
      <c r="T397" s="1" t="e">
        <f t="shared" si="15"/>
        <v>#N/A</v>
      </c>
      <c r="U397" s="40">
        <f t="shared" si="16"/>
        <v>0</v>
      </c>
      <c r="V397" s="40">
        <f t="shared" si="16"/>
        <v>0</v>
      </c>
      <c r="W397" s="40">
        <f t="shared" si="16"/>
        <v>0</v>
      </c>
      <c r="X397" s="40">
        <f t="shared" si="16"/>
        <v>0</v>
      </c>
      <c r="Y397" s="42" t="str">
        <f t="shared" si="17"/>
        <v/>
      </c>
    </row>
    <row r="398" spans="2:25" ht="22.5" customHeight="1" x14ac:dyDescent="0.2">
      <c r="B398" s="9">
        <v>376</v>
      </c>
      <c r="C398" s="14"/>
      <c r="D398" s="19"/>
      <c r="E398" s="22"/>
      <c r="F398" s="26"/>
      <c r="G398" s="171"/>
      <c r="H398" s="172"/>
      <c r="I398" s="33"/>
      <c r="J398" s="169"/>
      <c r="K398" s="173"/>
      <c r="L398" s="169"/>
      <c r="M398" s="170"/>
      <c r="T398" s="1" t="e">
        <f t="shared" si="15"/>
        <v>#N/A</v>
      </c>
      <c r="U398" s="40">
        <f t="shared" si="16"/>
        <v>0</v>
      </c>
      <c r="V398" s="40">
        <f t="shared" si="16"/>
        <v>0</v>
      </c>
      <c r="W398" s="40">
        <f t="shared" si="16"/>
        <v>0</v>
      </c>
      <c r="X398" s="40">
        <f t="shared" si="16"/>
        <v>0</v>
      </c>
      <c r="Y398" s="42" t="str">
        <f t="shared" si="17"/>
        <v/>
      </c>
    </row>
    <row r="399" spans="2:25" ht="22.5" customHeight="1" x14ac:dyDescent="0.2">
      <c r="B399" s="9">
        <v>377</v>
      </c>
      <c r="C399" s="14"/>
      <c r="D399" s="18"/>
      <c r="E399" s="21"/>
      <c r="F399" s="26"/>
      <c r="G399" s="171"/>
      <c r="H399" s="172"/>
      <c r="I399" s="33"/>
      <c r="J399" s="169"/>
      <c r="K399" s="173"/>
      <c r="L399" s="169"/>
      <c r="M399" s="170"/>
      <c r="T399" s="1" t="e">
        <f t="shared" si="15"/>
        <v>#N/A</v>
      </c>
      <c r="U399" s="40">
        <f t="shared" si="16"/>
        <v>0</v>
      </c>
      <c r="V399" s="40">
        <f t="shared" si="16"/>
        <v>0</v>
      </c>
      <c r="W399" s="40">
        <f t="shared" si="16"/>
        <v>0</v>
      </c>
      <c r="X399" s="40">
        <f t="shared" si="16"/>
        <v>0</v>
      </c>
      <c r="Y399" s="42" t="str">
        <f t="shared" si="17"/>
        <v/>
      </c>
    </row>
    <row r="400" spans="2:25" ht="22.5" customHeight="1" x14ac:dyDescent="0.2">
      <c r="B400" s="9">
        <v>378</v>
      </c>
      <c r="C400" s="14"/>
      <c r="D400" s="19"/>
      <c r="E400" s="22"/>
      <c r="F400" s="26"/>
      <c r="G400" s="171"/>
      <c r="H400" s="172"/>
      <c r="I400" s="33"/>
      <c r="J400" s="169"/>
      <c r="K400" s="173"/>
      <c r="L400" s="169"/>
      <c r="M400" s="170"/>
      <c r="T400" s="1" t="e">
        <f t="shared" si="15"/>
        <v>#N/A</v>
      </c>
      <c r="U400" s="40">
        <f t="shared" si="16"/>
        <v>0</v>
      </c>
      <c r="V400" s="40">
        <f t="shared" si="16"/>
        <v>0</v>
      </c>
      <c r="W400" s="40">
        <f t="shared" si="16"/>
        <v>0</v>
      </c>
      <c r="X400" s="40">
        <f t="shared" si="16"/>
        <v>0</v>
      </c>
      <c r="Y400" s="42" t="str">
        <f t="shared" si="17"/>
        <v/>
      </c>
    </row>
    <row r="401" spans="2:25" ht="22.5" customHeight="1" x14ac:dyDescent="0.2">
      <c r="B401" s="9">
        <v>379</v>
      </c>
      <c r="C401" s="13"/>
      <c r="D401" s="18"/>
      <c r="E401" s="21"/>
      <c r="F401" s="26"/>
      <c r="G401" s="171"/>
      <c r="H401" s="172"/>
      <c r="I401" s="33"/>
      <c r="J401" s="169"/>
      <c r="K401" s="173"/>
      <c r="L401" s="169"/>
      <c r="M401" s="170"/>
      <c r="T401" s="1" t="e">
        <f t="shared" si="15"/>
        <v>#N/A</v>
      </c>
      <c r="U401" s="40">
        <f t="shared" si="16"/>
        <v>0</v>
      </c>
      <c r="V401" s="40">
        <f t="shared" si="16"/>
        <v>0</v>
      </c>
      <c r="W401" s="40">
        <f t="shared" si="16"/>
        <v>0</v>
      </c>
      <c r="X401" s="40">
        <f t="shared" si="16"/>
        <v>0</v>
      </c>
      <c r="Y401" s="42" t="str">
        <f t="shared" si="17"/>
        <v/>
      </c>
    </row>
    <row r="402" spans="2:25" ht="22.5" customHeight="1" x14ac:dyDescent="0.2">
      <c r="B402" s="9">
        <v>380</v>
      </c>
      <c r="C402" s="14"/>
      <c r="D402" s="19"/>
      <c r="E402" s="22"/>
      <c r="F402" s="26"/>
      <c r="G402" s="171"/>
      <c r="H402" s="172"/>
      <c r="I402" s="33"/>
      <c r="J402" s="169"/>
      <c r="K402" s="173"/>
      <c r="L402" s="169"/>
      <c r="M402" s="170"/>
      <c r="T402" s="1" t="e">
        <f t="shared" si="15"/>
        <v>#N/A</v>
      </c>
      <c r="U402" s="40">
        <f t="shared" si="16"/>
        <v>0</v>
      </c>
      <c r="V402" s="40">
        <f t="shared" si="16"/>
        <v>0</v>
      </c>
      <c r="W402" s="40">
        <f t="shared" si="16"/>
        <v>0</v>
      </c>
      <c r="X402" s="40">
        <f t="shared" si="16"/>
        <v>0</v>
      </c>
      <c r="Y402" s="42" t="str">
        <f t="shared" si="17"/>
        <v/>
      </c>
    </row>
    <row r="403" spans="2:25" ht="22.5" customHeight="1" x14ac:dyDescent="0.2">
      <c r="B403" s="9">
        <v>381</v>
      </c>
      <c r="C403" s="14"/>
      <c r="D403" s="18"/>
      <c r="E403" s="21"/>
      <c r="F403" s="26"/>
      <c r="G403" s="171"/>
      <c r="H403" s="172"/>
      <c r="I403" s="33"/>
      <c r="J403" s="169"/>
      <c r="K403" s="173"/>
      <c r="L403" s="169"/>
      <c r="M403" s="170"/>
      <c r="T403" s="1" t="e">
        <f t="shared" si="15"/>
        <v>#N/A</v>
      </c>
      <c r="U403" s="40">
        <f t="shared" si="16"/>
        <v>0</v>
      </c>
      <c r="V403" s="40">
        <f t="shared" si="16"/>
        <v>0</v>
      </c>
      <c r="W403" s="40">
        <f t="shared" si="16"/>
        <v>0</v>
      </c>
      <c r="X403" s="40">
        <f t="shared" si="16"/>
        <v>0</v>
      </c>
      <c r="Y403" s="42" t="str">
        <f t="shared" si="17"/>
        <v/>
      </c>
    </row>
    <row r="404" spans="2:25" ht="22.5" customHeight="1" x14ac:dyDescent="0.2">
      <c r="B404" s="9">
        <v>382</v>
      </c>
      <c r="C404" s="14"/>
      <c r="D404" s="19"/>
      <c r="E404" s="22"/>
      <c r="F404" s="26"/>
      <c r="G404" s="171"/>
      <c r="H404" s="172"/>
      <c r="I404" s="33"/>
      <c r="J404" s="169"/>
      <c r="K404" s="173"/>
      <c r="L404" s="169"/>
      <c r="M404" s="170"/>
      <c r="T404" s="1" t="e">
        <f t="shared" si="15"/>
        <v>#N/A</v>
      </c>
      <c r="U404" s="40">
        <f t="shared" si="16"/>
        <v>0</v>
      </c>
      <c r="V404" s="40">
        <f t="shared" si="16"/>
        <v>0</v>
      </c>
      <c r="W404" s="40">
        <f t="shared" si="16"/>
        <v>0</v>
      </c>
      <c r="X404" s="40">
        <f t="shared" si="16"/>
        <v>0</v>
      </c>
      <c r="Y404" s="42" t="str">
        <f t="shared" si="17"/>
        <v/>
      </c>
    </row>
    <row r="405" spans="2:25" ht="22.5" customHeight="1" x14ac:dyDescent="0.2">
      <c r="B405" s="9">
        <v>383</v>
      </c>
      <c r="C405" s="14"/>
      <c r="D405" s="18"/>
      <c r="E405" s="21"/>
      <c r="F405" s="26"/>
      <c r="G405" s="171"/>
      <c r="H405" s="172"/>
      <c r="I405" s="33"/>
      <c r="J405" s="169"/>
      <c r="K405" s="173"/>
      <c r="L405" s="169"/>
      <c r="M405" s="170"/>
      <c r="T405" s="1" t="e">
        <f t="shared" si="15"/>
        <v>#N/A</v>
      </c>
      <c r="U405" s="40">
        <f t="shared" si="16"/>
        <v>0</v>
      </c>
      <c r="V405" s="40">
        <f t="shared" si="16"/>
        <v>0</v>
      </c>
      <c r="W405" s="40">
        <f t="shared" si="16"/>
        <v>0</v>
      </c>
      <c r="X405" s="40">
        <f t="shared" si="16"/>
        <v>0</v>
      </c>
      <c r="Y405" s="42" t="str">
        <f t="shared" si="17"/>
        <v/>
      </c>
    </row>
    <row r="406" spans="2:25" ht="22.5" customHeight="1" x14ac:dyDescent="0.2">
      <c r="B406" s="9">
        <v>384</v>
      </c>
      <c r="C406" s="14"/>
      <c r="D406" s="19"/>
      <c r="E406" s="22"/>
      <c r="F406" s="26"/>
      <c r="G406" s="171"/>
      <c r="H406" s="172"/>
      <c r="I406" s="33"/>
      <c r="J406" s="169"/>
      <c r="K406" s="173"/>
      <c r="L406" s="169"/>
      <c r="M406" s="170"/>
      <c r="T406" s="1" t="e">
        <f t="shared" si="15"/>
        <v>#N/A</v>
      </c>
      <c r="U406" s="40">
        <f t="shared" si="16"/>
        <v>0</v>
      </c>
      <c r="V406" s="40">
        <f t="shared" si="16"/>
        <v>0</v>
      </c>
      <c r="W406" s="40">
        <f t="shared" si="16"/>
        <v>0</v>
      </c>
      <c r="X406" s="40">
        <f t="shared" si="16"/>
        <v>0</v>
      </c>
      <c r="Y406" s="42" t="str">
        <f t="shared" si="17"/>
        <v/>
      </c>
    </row>
    <row r="407" spans="2:25" ht="22.5" customHeight="1" x14ac:dyDescent="0.2">
      <c r="B407" s="9">
        <v>385</v>
      </c>
      <c r="C407" s="13"/>
      <c r="D407" s="18"/>
      <c r="E407" s="21"/>
      <c r="F407" s="26"/>
      <c r="G407" s="171"/>
      <c r="H407" s="172"/>
      <c r="I407" s="33"/>
      <c r="J407" s="169"/>
      <c r="K407" s="173"/>
      <c r="L407" s="169"/>
      <c r="M407" s="170"/>
      <c r="T407" s="1" t="e">
        <f t="shared" ref="T407:T422" si="18">VLOOKUP(C407,$V$7:$W$15,2,FALSE)</f>
        <v>#N/A</v>
      </c>
      <c r="U407" s="40">
        <f t="shared" ref="U407:X422" si="19">C407</f>
        <v>0</v>
      </c>
      <c r="V407" s="40">
        <f t="shared" si="19"/>
        <v>0</v>
      </c>
      <c r="W407" s="40">
        <f t="shared" si="19"/>
        <v>0</v>
      </c>
      <c r="X407" s="40">
        <f t="shared" si="19"/>
        <v>0</v>
      </c>
      <c r="Y407" s="42" t="str">
        <f t="shared" si="17"/>
        <v/>
      </c>
    </row>
    <row r="408" spans="2:25" ht="22.5" customHeight="1" x14ac:dyDescent="0.2">
      <c r="B408" s="9">
        <v>386</v>
      </c>
      <c r="C408" s="14"/>
      <c r="D408" s="19"/>
      <c r="E408" s="22"/>
      <c r="F408" s="26"/>
      <c r="G408" s="171"/>
      <c r="H408" s="172"/>
      <c r="I408" s="33"/>
      <c r="J408" s="169"/>
      <c r="K408" s="173"/>
      <c r="L408" s="169"/>
      <c r="M408" s="170"/>
      <c r="T408" s="1" t="e">
        <f t="shared" si="18"/>
        <v>#N/A</v>
      </c>
      <c r="U408" s="40">
        <f t="shared" si="19"/>
        <v>0</v>
      </c>
      <c r="V408" s="40">
        <f t="shared" si="19"/>
        <v>0</v>
      </c>
      <c r="W408" s="40">
        <f t="shared" si="19"/>
        <v>0</v>
      </c>
      <c r="X408" s="40">
        <f t="shared" si="19"/>
        <v>0</v>
      </c>
      <c r="Y408" s="42" t="str">
        <f t="shared" ref="Y408:Y422" si="20">RIGHT(I408,3)</f>
        <v/>
      </c>
    </row>
    <row r="409" spans="2:25" ht="22.5" customHeight="1" x14ac:dyDescent="0.2">
      <c r="B409" s="9">
        <v>387</v>
      </c>
      <c r="C409" s="14"/>
      <c r="D409" s="18"/>
      <c r="E409" s="21"/>
      <c r="F409" s="26"/>
      <c r="G409" s="171"/>
      <c r="H409" s="172"/>
      <c r="I409" s="33"/>
      <c r="J409" s="169"/>
      <c r="K409" s="173"/>
      <c r="L409" s="169"/>
      <c r="M409" s="170"/>
      <c r="T409" s="1" t="e">
        <f t="shared" si="18"/>
        <v>#N/A</v>
      </c>
      <c r="U409" s="40">
        <f t="shared" si="19"/>
        <v>0</v>
      </c>
      <c r="V409" s="40">
        <f t="shared" si="19"/>
        <v>0</v>
      </c>
      <c r="W409" s="40">
        <f t="shared" si="19"/>
        <v>0</v>
      </c>
      <c r="X409" s="40">
        <f t="shared" si="19"/>
        <v>0</v>
      </c>
      <c r="Y409" s="42" t="str">
        <f t="shared" si="20"/>
        <v/>
      </c>
    </row>
    <row r="410" spans="2:25" ht="22.5" customHeight="1" x14ac:dyDescent="0.2">
      <c r="B410" s="9">
        <v>388</v>
      </c>
      <c r="C410" s="14"/>
      <c r="D410" s="19"/>
      <c r="E410" s="22"/>
      <c r="F410" s="26"/>
      <c r="G410" s="171"/>
      <c r="H410" s="172"/>
      <c r="I410" s="33"/>
      <c r="J410" s="169"/>
      <c r="K410" s="173"/>
      <c r="L410" s="169"/>
      <c r="M410" s="170"/>
      <c r="T410" s="1" t="e">
        <f t="shared" si="18"/>
        <v>#N/A</v>
      </c>
      <c r="U410" s="40">
        <f t="shared" si="19"/>
        <v>0</v>
      </c>
      <c r="V410" s="40">
        <f t="shared" si="19"/>
        <v>0</v>
      </c>
      <c r="W410" s="40">
        <f t="shared" si="19"/>
        <v>0</v>
      </c>
      <c r="X410" s="40">
        <f t="shared" si="19"/>
        <v>0</v>
      </c>
      <c r="Y410" s="42" t="str">
        <f t="shared" si="20"/>
        <v/>
      </c>
    </row>
    <row r="411" spans="2:25" ht="22.5" customHeight="1" x14ac:dyDescent="0.2">
      <c r="B411" s="9">
        <v>389</v>
      </c>
      <c r="C411" s="14"/>
      <c r="D411" s="18"/>
      <c r="E411" s="21"/>
      <c r="F411" s="26"/>
      <c r="G411" s="171"/>
      <c r="H411" s="172"/>
      <c r="I411" s="33"/>
      <c r="J411" s="169"/>
      <c r="K411" s="173"/>
      <c r="L411" s="169"/>
      <c r="M411" s="170"/>
      <c r="T411" s="1" t="e">
        <f t="shared" si="18"/>
        <v>#N/A</v>
      </c>
      <c r="U411" s="40">
        <f t="shared" si="19"/>
        <v>0</v>
      </c>
      <c r="V411" s="40">
        <f t="shared" si="19"/>
        <v>0</v>
      </c>
      <c r="W411" s="40">
        <f t="shared" si="19"/>
        <v>0</v>
      </c>
      <c r="X411" s="40">
        <f t="shared" si="19"/>
        <v>0</v>
      </c>
      <c r="Y411" s="42" t="str">
        <f t="shared" si="20"/>
        <v/>
      </c>
    </row>
    <row r="412" spans="2:25" ht="22.5" customHeight="1" x14ac:dyDescent="0.2">
      <c r="B412" s="9">
        <v>390</v>
      </c>
      <c r="C412" s="14"/>
      <c r="D412" s="19"/>
      <c r="E412" s="22"/>
      <c r="F412" s="26"/>
      <c r="G412" s="171"/>
      <c r="H412" s="172"/>
      <c r="I412" s="33"/>
      <c r="J412" s="169"/>
      <c r="K412" s="173"/>
      <c r="L412" s="169"/>
      <c r="M412" s="170"/>
      <c r="T412" s="1" t="e">
        <f t="shared" si="18"/>
        <v>#N/A</v>
      </c>
      <c r="U412" s="40">
        <f t="shared" si="19"/>
        <v>0</v>
      </c>
      <c r="V412" s="40">
        <f t="shared" si="19"/>
        <v>0</v>
      </c>
      <c r="W412" s="40">
        <f t="shared" si="19"/>
        <v>0</v>
      </c>
      <c r="X412" s="40">
        <f t="shared" si="19"/>
        <v>0</v>
      </c>
      <c r="Y412" s="42" t="str">
        <f t="shared" si="20"/>
        <v/>
      </c>
    </row>
    <row r="413" spans="2:25" ht="22.5" customHeight="1" x14ac:dyDescent="0.2">
      <c r="B413" s="9">
        <v>391</v>
      </c>
      <c r="C413" s="13"/>
      <c r="D413" s="18"/>
      <c r="E413" s="21"/>
      <c r="F413" s="26"/>
      <c r="G413" s="171"/>
      <c r="H413" s="172"/>
      <c r="I413" s="33"/>
      <c r="J413" s="169"/>
      <c r="K413" s="173"/>
      <c r="L413" s="169"/>
      <c r="M413" s="170"/>
      <c r="T413" s="1" t="e">
        <f t="shared" si="18"/>
        <v>#N/A</v>
      </c>
      <c r="U413" s="40">
        <f t="shared" si="19"/>
        <v>0</v>
      </c>
      <c r="V413" s="40">
        <f t="shared" si="19"/>
        <v>0</v>
      </c>
      <c r="W413" s="40">
        <f t="shared" si="19"/>
        <v>0</v>
      </c>
      <c r="X413" s="40">
        <f t="shared" si="19"/>
        <v>0</v>
      </c>
      <c r="Y413" s="42" t="str">
        <f t="shared" si="20"/>
        <v/>
      </c>
    </row>
    <row r="414" spans="2:25" ht="22.5" customHeight="1" x14ac:dyDescent="0.2">
      <c r="B414" s="9">
        <v>392</v>
      </c>
      <c r="C414" s="14"/>
      <c r="D414" s="19"/>
      <c r="E414" s="22"/>
      <c r="F414" s="26"/>
      <c r="G414" s="171"/>
      <c r="H414" s="172"/>
      <c r="I414" s="33"/>
      <c r="J414" s="169"/>
      <c r="K414" s="173"/>
      <c r="L414" s="169"/>
      <c r="M414" s="170"/>
      <c r="T414" s="1" t="e">
        <f t="shared" si="18"/>
        <v>#N/A</v>
      </c>
      <c r="U414" s="40">
        <f t="shared" si="19"/>
        <v>0</v>
      </c>
      <c r="V414" s="40">
        <f t="shared" si="19"/>
        <v>0</v>
      </c>
      <c r="W414" s="40">
        <f t="shared" si="19"/>
        <v>0</v>
      </c>
      <c r="X414" s="40">
        <f t="shared" si="19"/>
        <v>0</v>
      </c>
      <c r="Y414" s="42" t="str">
        <f t="shared" si="20"/>
        <v/>
      </c>
    </row>
    <row r="415" spans="2:25" ht="22.5" customHeight="1" x14ac:dyDescent="0.2">
      <c r="B415" s="9">
        <v>393</v>
      </c>
      <c r="C415" s="14"/>
      <c r="D415" s="18"/>
      <c r="E415" s="21"/>
      <c r="F415" s="26"/>
      <c r="G415" s="171"/>
      <c r="H415" s="172"/>
      <c r="I415" s="33"/>
      <c r="J415" s="169"/>
      <c r="K415" s="173"/>
      <c r="L415" s="169"/>
      <c r="M415" s="170"/>
      <c r="T415" s="1" t="e">
        <f t="shared" si="18"/>
        <v>#N/A</v>
      </c>
      <c r="U415" s="40">
        <f t="shared" si="19"/>
        <v>0</v>
      </c>
      <c r="V415" s="40">
        <f t="shared" si="19"/>
        <v>0</v>
      </c>
      <c r="W415" s="40">
        <f t="shared" si="19"/>
        <v>0</v>
      </c>
      <c r="X415" s="40">
        <f t="shared" si="19"/>
        <v>0</v>
      </c>
      <c r="Y415" s="42" t="str">
        <f t="shared" si="20"/>
        <v/>
      </c>
    </row>
    <row r="416" spans="2:25" ht="22.5" customHeight="1" x14ac:dyDescent="0.2">
      <c r="B416" s="9">
        <v>394</v>
      </c>
      <c r="C416" s="14"/>
      <c r="D416" s="19"/>
      <c r="E416" s="22"/>
      <c r="F416" s="26"/>
      <c r="G416" s="171"/>
      <c r="H416" s="172"/>
      <c r="I416" s="33"/>
      <c r="J416" s="169"/>
      <c r="K416" s="173"/>
      <c r="L416" s="169"/>
      <c r="M416" s="170"/>
      <c r="T416" s="1" t="e">
        <f t="shared" si="18"/>
        <v>#N/A</v>
      </c>
      <c r="U416" s="40">
        <f t="shared" si="19"/>
        <v>0</v>
      </c>
      <c r="V416" s="40">
        <f t="shared" si="19"/>
        <v>0</v>
      </c>
      <c r="W416" s="40">
        <f t="shared" si="19"/>
        <v>0</v>
      </c>
      <c r="X416" s="40">
        <f t="shared" si="19"/>
        <v>0</v>
      </c>
      <c r="Y416" s="42" t="str">
        <f t="shared" si="20"/>
        <v/>
      </c>
    </row>
    <row r="417" spans="2:25" ht="22.5" customHeight="1" x14ac:dyDescent="0.2">
      <c r="B417" s="9">
        <v>395</v>
      </c>
      <c r="C417" s="14"/>
      <c r="D417" s="18"/>
      <c r="E417" s="21"/>
      <c r="F417" s="26"/>
      <c r="G417" s="171"/>
      <c r="H417" s="172"/>
      <c r="I417" s="33"/>
      <c r="J417" s="169"/>
      <c r="K417" s="173"/>
      <c r="L417" s="169"/>
      <c r="M417" s="170"/>
      <c r="T417" s="1" t="e">
        <f t="shared" si="18"/>
        <v>#N/A</v>
      </c>
      <c r="U417" s="40">
        <f t="shared" si="19"/>
        <v>0</v>
      </c>
      <c r="V417" s="40">
        <f t="shared" si="19"/>
        <v>0</v>
      </c>
      <c r="W417" s="40">
        <f t="shared" si="19"/>
        <v>0</v>
      </c>
      <c r="X417" s="40">
        <f t="shared" si="19"/>
        <v>0</v>
      </c>
      <c r="Y417" s="42" t="str">
        <f t="shared" si="20"/>
        <v/>
      </c>
    </row>
    <row r="418" spans="2:25" ht="22.5" customHeight="1" x14ac:dyDescent="0.2">
      <c r="B418" s="9">
        <v>396</v>
      </c>
      <c r="C418" s="14"/>
      <c r="D418" s="19"/>
      <c r="E418" s="22"/>
      <c r="F418" s="26"/>
      <c r="G418" s="171"/>
      <c r="H418" s="172"/>
      <c r="I418" s="33"/>
      <c r="J418" s="169"/>
      <c r="K418" s="173"/>
      <c r="L418" s="169"/>
      <c r="M418" s="170"/>
      <c r="T418" s="1" t="e">
        <f t="shared" si="18"/>
        <v>#N/A</v>
      </c>
      <c r="U418" s="40">
        <f t="shared" si="19"/>
        <v>0</v>
      </c>
      <c r="V418" s="40">
        <f t="shared" si="19"/>
        <v>0</v>
      </c>
      <c r="W418" s="40">
        <f t="shared" si="19"/>
        <v>0</v>
      </c>
      <c r="X418" s="40">
        <f t="shared" si="19"/>
        <v>0</v>
      </c>
      <c r="Y418" s="42" t="str">
        <f t="shared" si="20"/>
        <v/>
      </c>
    </row>
    <row r="419" spans="2:25" ht="22.5" customHeight="1" x14ac:dyDescent="0.2">
      <c r="B419" s="9">
        <v>397</v>
      </c>
      <c r="C419" s="13"/>
      <c r="D419" s="18"/>
      <c r="E419" s="21"/>
      <c r="F419" s="26"/>
      <c r="G419" s="171"/>
      <c r="H419" s="172"/>
      <c r="I419" s="33"/>
      <c r="J419" s="169"/>
      <c r="K419" s="173"/>
      <c r="L419" s="169"/>
      <c r="M419" s="170"/>
      <c r="T419" s="1" t="e">
        <f t="shared" si="18"/>
        <v>#N/A</v>
      </c>
      <c r="U419" s="40">
        <f t="shared" si="19"/>
        <v>0</v>
      </c>
      <c r="V419" s="40">
        <f t="shared" si="19"/>
        <v>0</v>
      </c>
      <c r="W419" s="40">
        <f t="shared" si="19"/>
        <v>0</v>
      </c>
      <c r="X419" s="40">
        <f t="shared" si="19"/>
        <v>0</v>
      </c>
      <c r="Y419" s="42" t="str">
        <f t="shared" si="20"/>
        <v/>
      </c>
    </row>
    <row r="420" spans="2:25" ht="22.5" customHeight="1" x14ac:dyDescent="0.2">
      <c r="B420" s="9">
        <v>398</v>
      </c>
      <c r="C420" s="14"/>
      <c r="D420" s="19"/>
      <c r="E420" s="22"/>
      <c r="F420" s="26"/>
      <c r="G420" s="171"/>
      <c r="H420" s="172"/>
      <c r="I420" s="33"/>
      <c r="J420" s="169"/>
      <c r="K420" s="173"/>
      <c r="L420" s="169"/>
      <c r="M420" s="170"/>
      <c r="T420" s="1" t="e">
        <f t="shared" si="18"/>
        <v>#N/A</v>
      </c>
      <c r="U420" s="40">
        <f t="shared" si="19"/>
        <v>0</v>
      </c>
      <c r="V420" s="40">
        <f t="shared" si="19"/>
        <v>0</v>
      </c>
      <c r="W420" s="40">
        <f t="shared" si="19"/>
        <v>0</v>
      </c>
      <c r="X420" s="40">
        <f t="shared" si="19"/>
        <v>0</v>
      </c>
      <c r="Y420" s="42" t="str">
        <f t="shared" si="20"/>
        <v/>
      </c>
    </row>
    <row r="421" spans="2:25" ht="22.5" customHeight="1" x14ac:dyDescent="0.2">
      <c r="B421" s="9">
        <v>399</v>
      </c>
      <c r="C421" s="14"/>
      <c r="D421" s="18"/>
      <c r="E421" s="21"/>
      <c r="F421" s="26"/>
      <c r="G421" s="171"/>
      <c r="H421" s="172"/>
      <c r="I421" s="33"/>
      <c r="J421" s="169"/>
      <c r="K421" s="173"/>
      <c r="L421" s="169"/>
      <c r="M421" s="170"/>
      <c r="T421" s="1" t="e">
        <f t="shared" si="18"/>
        <v>#N/A</v>
      </c>
      <c r="U421" s="40">
        <f t="shared" si="19"/>
        <v>0</v>
      </c>
      <c r="V421" s="40">
        <f t="shared" si="19"/>
        <v>0</v>
      </c>
      <c r="W421" s="40">
        <f t="shared" si="19"/>
        <v>0</v>
      </c>
      <c r="X421" s="40">
        <f t="shared" si="19"/>
        <v>0</v>
      </c>
      <c r="Y421" s="42" t="str">
        <f t="shared" si="20"/>
        <v/>
      </c>
    </row>
    <row r="422" spans="2:25" ht="22.5" customHeight="1" x14ac:dyDescent="0.2">
      <c r="B422" s="10">
        <v>400</v>
      </c>
      <c r="C422" s="14"/>
      <c r="D422" s="19"/>
      <c r="E422" s="22"/>
      <c r="F422" s="27"/>
      <c r="G422" s="176"/>
      <c r="H422" s="177"/>
      <c r="I422" s="33"/>
      <c r="J422" s="178"/>
      <c r="K422" s="179"/>
      <c r="L422" s="178"/>
      <c r="M422" s="180"/>
      <c r="T422" s="1" t="e">
        <f t="shared" si="18"/>
        <v>#N/A</v>
      </c>
      <c r="U422" s="40">
        <f t="shared" si="19"/>
        <v>0</v>
      </c>
      <c r="V422" s="40">
        <f t="shared" si="19"/>
        <v>0</v>
      </c>
      <c r="W422" s="40">
        <f t="shared" si="19"/>
        <v>0</v>
      </c>
      <c r="X422" s="40">
        <f t="shared" si="19"/>
        <v>0</v>
      </c>
      <c r="Y422" s="42" t="str">
        <f t="shared" si="20"/>
        <v/>
      </c>
    </row>
  </sheetData>
  <mergeCells count="1227">
    <mergeCell ref="G418:H418"/>
    <mergeCell ref="J418:K418"/>
    <mergeCell ref="L418:M418"/>
    <mergeCell ref="G419:H419"/>
    <mergeCell ref="J419:K419"/>
    <mergeCell ref="L419:M419"/>
    <mergeCell ref="G420:H420"/>
    <mergeCell ref="J420:K420"/>
    <mergeCell ref="L420:M420"/>
    <mergeCell ref="G421:H421"/>
    <mergeCell ref="J421:K421"/>
    <mergeCell ref="L421:M421"/>
    <mergeCell ref="G422:H422"/>
    <mergeCell ref="J422:K422"/>
    <mergeCell ref="L422:M422"/>
    <mergeCell ref="D11:O13"/>
    <mergeCell ref="D15:O16"/>
    <mergeCell ref="G21:H22"/>
    <mergeCell ref="I21:I22"/>
    <mergeCell ref="J21:K22"/>
    <mergeCell ref="L21:M22"/>
    <mergeCell ref="G412:H412"/>
    <mergeCell ref="J412:K412"/>
    <mergeCell ref="L412:M412"/>
    <mergeCell ref="G413:H413"/>
    <mergeCell ref="J413:K413"/>
    <mergeCell ref="L413:M413"/>
    <mergeCell ref="G414:H414"/>
    <mergeCell ref="J414:K414"/>
    <mergeCell ref="L414:M414"/>
    <mergeCell ref="G415:H415"/>
    <mergeCell ref="J415:K415"/>
    <mergeCell ref="L415:M415"/>
    <mergeCell ref="G416:H416"/>
    <mergeCell ref="J416:K416"/>
    <mergeCell ref="L416:M416"/>
    <mergeCell ref="G417:H417"/>
    <mergeCell ref="J417:K417"/>
    <mergeCell ref="L417:M417"/>
    <mergeCell ref="G406:H406"/>
    <mergeCell ref="J406:K406"/>
    <mergeCell ref="L406:M406"/>
    <mergeCell ref="G407:H407"/>
    <mergeCell ref="J407:K407"/>
    <mergeCell ref="L407:M407"/>
    <mergeCell ref="G408:H408"/>
    <mergeCell ref="J408:K408"/>
    <mergeCell ref="L408:M408"/>
    <mergeCell ref="G409:H409"/>
    <mergeCell ref="J409:K409"/>
    <mergeCell ref="L409:M409"/>
    <mergeCell ref="G410:H410"/>
    <mergeCell ref="J410:K410"/>
    <mergeCell ref="L410:M410"/>
    <mergeCell ref="G411:H411"/>
    <mergeCell ref="J411:K411"/>
    <mergeCell ref="L411:M411"/>
    <mergeCell ref="G400:H400"/>
    <mergeCell ref="J400:K400"/>
    <mergeCell ref="L400:M400"/>
    <mergeCell ref="G401:H401"/>
    <mergeCell ref="J401:K401"/>
    <mergeCell ref="L401:M401"/>
    <mergeCell ref="G402:H402"/>
    <mergeCell ref="J402:K402"/>
    <mergeCell ref="L402:M402"/>
    <mergeCell ref="G403:H403"/>
    <mergeCell ref="J403:K403"/>
    <mergeCell ref="L403:M403"/>
    <mergeCell ref="G404:H404"/>
    <mergeCell ref="J404:K404"/>
    <mergeCell ref="L404:M404"/>
    <mergeCell ref="G405:H405"/>
    <mergeCell ref="J405:K405"/>
    <mergeCell ref="L405:M405"/>
    <mergeCell ref="G394:H394"/>
    <mergeCell ref="J394:K394"/>
    <mergeCell ref="L394:M394"/>
    <mergeCell ref="G395:H395"/>
    <mergeCell ref="J395:K395"/>
    <mergeCell ref="L395:M395"/>
    <mergeCell ref="G396:H396"/>
    <mergeCell ref="J396:K396"/>
    <mergeCell ref="L396:M396"/>
    <mergeCell ref="G397:H397"/>
    <mergeCell ref="J397:K397"/>
    <mergeCell ref="L397:M397"/>
    <mergeCell ref="G398:H398"/>
    <mergeCell ref="J398:K398"/>
    <mergeCell ref="L398:M398"/>
    <mergeCell ref="G399:H399"/>
    <mergeCell ref="J399:K399"/>
    <mergeCell ref="L399:M399"/>
    <mergeCell ref="G388:H388"/>
    <mergeCell ref="J388:K388"/>
    <mergeCell ref="L388:M388"/>
    <mergeCell ref="G389:H389"/>
    <mergeCell ref="J389:K389"/>
    <mergeCell ref="L389:M389"/>
    <mergeCell ref="G390:H390"/>
    <mergeCell ref="J390:K390"/>
    <mergeCell ref="L390:M390"/>
    <mergeCell ref="G391:H391"/>
    <mergeCell ref="J391:K391"/>
    <mergeCell ref="L391:M391"/>
    <mergeCell ref="G392:H392"/>
    <mergeCell ref="J392:K392"/>
    <mergeCell ref="L392:M392"/>
    <mergeCell ref="G393:H393"/>
    <mergeCell ref="J393:K393"/>
    <mergeCell ref="L393:M393"/>
    <mergeCell ref="G382:H382"/>
    <mergeCell ref="J382:K382"/>
    <mergeCell ref="L382:M382"/>
    <mergeCell ref="G383:H383"/>
    <mergeCell ref="J383:K383"/>
    <mergeCell ref="L383:M383"/>
    <mergeCell ref="G384:H384"/>
    <mergeCell ref="J384:K384"/>
    <mergeCell ref="L384:M384"/>
    <mergeCell ref="G385:H385"/>
    <mergeCell ref="J385:K385"/>
    <mergeCell ref="L385:M385"/>
    <mergeCell ref="G386:H386"/>
    <mergeCell ref="J386:K386"/>
    <mergeCell ref="L386:M386"/>
    <mergeCell ref="G387:H387"/>
    <mergeCell ref="J387:K387"/>
    <mergeCell ref="L387:M387"/>
    <mergeCell ref="G376:H376"/>
    <mergeCell ref="J376:K376"/>
    <mergeCell ref="L376:M376"/>
    <mergeCell ref="G377:H377"/>
    <mergeCell ref="J377:K377"/>
    <mergeCell ref="L377:M377"/>
    <mergeCell ref="G378:H378"/>
    <mergeCell ref="J378:K378"/>
    <mergeCell ref="L378:M378"/>
    <mergeCell ref="G379:H379"/>
    <mergeCell ref="J379:K379"/>
    <mergeCell ref="L379:M379"/>
    <mergeCell ref="G380:H380"/>
    <mergeCell ref="J380:K380"/>
    <mergeCell ref="L380:M380"/>
    <mergeCell ref="G381:H381"/>
    <mergeCell ref="J381:K381"/>
    <mergeCell ref="L381:M381"/>
    <mergeCell ref="G370:H370"/>
    <mergeCell ref="J370:K370"/>
    <mergeCell ref="L370:M370"/>
    <mergeCell ref="G371:H371"/>
    <mergeCell ref="J371:K371"/>
    <mergeCell ref="L371:M371"/>
    <mergeCell ref="G372:H372"/>
    <mergeCell ref="J372:K372"/>
    <mergeCell ref="L372:M372"/>
    <mergeCell ref="G373:H373"/>
    <mergeCell ref="J373:K373"/>
    <mergeCell ref="L373:M373"/>
    <mergeCell ref="G374:H374"/>
    <mergeCell ref="J374:K374"/>
    <mergeCell ref="L374:M374"/>
    <mergeCell ref="G375:H375"/>
    <mergeCell ref="J375:K375"/>
    <mergeCell ref="L375:M375"/>
    <mergeCell ref="G364:H364"/>
    <mergeCell ref="J364:K364"/>
    <mergeCell ref="L364:M364"/>
    <mergeCell ref="G365:H365"/>
    <mergeCell ref="J365:K365"/>
    <mergeCell ref="L365:M365"/>
    <mergeCell ref="G366:H366"/>
    <mergeCell ref="J366:K366"/>
    <mergeCell ref="L366:M366"/>
    <mergeCell ref="G367:H367"/>
    <mergeCell ref="J367:K367"/>
    <mergeCell ref="L367:M367"/>
    <mergeCell ref="G368:H368"/>
    <mergeCell ref="J368:K368"/>
    <mergeCell ref="L368:M368"/>
    <mergeCell ref="G369:H369"/>
    <mergeCell ref="J369:K369"/>
    <mergeCell ref="L369:M369"/>
    <mergeCell ref="G358:H358"/>
    <mergeCell ref="J358:K358"/>
    <mergeCell ref="L358:M358"/>
    <mergeCell ref="G359:H359"/>
    <mergeCell ref="J359:K359"/>
    <mergeCell ref="L359:M359"/>
    <mergeCell ref="G360:H360"/>
    <mergeCell ref="J360:K360"/>
    <mergeCell ref="L360:M360"/>
    <mergeCell ref="G361:H361"/>
    <mergeCell ref="J361:K361"/>
    <mergeCell ref="L361:M361"/>
    <mergeCell ref="G362:H362"/>
    <mergeCell ref="J362:K362"/>
    <mergeCell ref="L362:M362"/>
    <mergeCell ref="G363:H363"/>
    <mergeCell ref="J363:K363"/>
    <mergeCell ref="L363:M363"/>
    <mergeCell ref="G352:H352"/>
    <mergeCell ref="J352:K352"/>
    <mergeCell ref="L352:M352"/>
    <mergeCell ref="G353:H353"/>
    <mergeCell ref="J353:K353"/>
    <mergeCell ref="L353:M353"/>
    <mergeCell ref="G354:H354"/>
    <mergeCell ref="J354:K354"/>
    <mergeCell ref="L354:M354"/>
    <mergeCell ref="G355:H355"/>
    <mergeCell ref="J355:K355"/>
    <mergeCell ref="L355:M355"/>
    <mergeCell ref="G356:H356"/>
    <mergeCell ref="J356:K356"/>
    <mergeCell ref="L356:M356"/>
    <mergeCell ref="G357:H357"/>
    <mergeCell ref="J357:K357"/>
    <mergeCell ref="L357:M357"/>
    <mergeCell ref="G346:H346"/>
    <mergeCell ref="J346:K346"/>
    <mergeCell ref="L346:M346"/>
    <mergeCell ref="G347:H347"/>
    <mergeCell ref="J347:K347"/>
    <mergeCell ref="L347:M347"/>
    <mergeCell ref="G348:H348"/>
    <mergeCell ref="J348:K348"/>
    <mergeCell ref="L348:M348"/>
    <mergeCell ref="G349:H349"/>
    <mergeCell ref="J349:K349"/>
    <mergeCell ref="L349:M349"/>
    <mergeCell ref="G350:H350"/>
    <mergeCell ref="J350:K350"/>
    <mergeCell ref="L350:M350"/>
    <mergeCell ref="G351:H351"/>
    <mergeCell ref="J351:K351"/>
    <mergeCell ref="L351:M351"/>
    <mergeCell ref="G340:H340"/>
    <mergeCell ref="J340:K340"/>
    <mergeCell ref="L340:M340"/>
    <mergeCell ref="G341:H341"/>
    <mergeCell ref="J341:K341"/>
    <mergeCell ref="L341:M341"/>
    <mergeCell ref="G342:H342"/>
    <mergeCell ref="J342:K342"/>
    <mergeCell ref="L342:M342"/>
    <mergeCell ref="G343:H343"/>
    <mergeCell ref="J343:K343"/>
    <mergeCell ref="L343:M343"/>
    <mergeCell ref="G344:H344"/>
    <mergeCell ref="J344:K344"/>
    <mergeCell ref="L344:M344"/>
    <mergeCell ref="G345:H345"/>
    <mergeCell ref="J345:K345"/>
    <mergeCell ref="L345:M345"/>
    <mergeCell ref="G334:H334"/>
    <mergeCell ref="J334:K334"/>
    <mergeCell ref="L334:M334"/>
    <mergeCell ref="G335:H335"/>
    <mergeCell ref="J335:K335"/>
    <mergeCell ref="L335:M335"/>
    <mergeCell ref="G336:H336"/>
    <mergeCell ref="J336:K336"/>
    <mergeCell ref="L336:M336"/>
    <mergeCell ref="G337:H337"/>
    <mergeCell ref="J337:K337"/>
    <mergeCell ref="L337:M337"/>
    <mergeCell ref="G338:H338"/>
    <mergeCell ref="J338:K338"/>
    <mergeCell ref="L338:M338"/>
    <mergeCell ref="G339:H339"/>
    <mergeCell ref="J339:K339"/>
    <mergeCell ref="L339:M339"/>
    <mergeCell ref="G328:H328"/>
    <mergeCell ref="J328:K328"/>
    <mergeCell ref="L328:M328"/>
    <mergeCell ref="G329:H329"/>
    <mergeCell ref="J329:K329"/>
    <mergeCell ref="L329:M329"/>
    <mergeCell ref="G330:H330"/>
    <mergeCell ref="J330:K330"/>
    <mergeCell ref="L330:M330"/>
    <mergeCell ref="G331:H331"/>
    <mergeCell ref="J331:K331"/>
    <mergeCell ref="L331:M331"/>
    <mergeCell ref="G332:H332"/>
    <mergeCell ref="J332:K332"/>
    <mergeCell ref="L332:M332"/>
    <mergeCell ref="G333:H333"/>
    <mergeCell ref="J333:K333"/>
    <mergeCell ref="L333:M333"/>
    <mergeCell ref="G322:H322"/>
    <mergeCell ref="J322:K322"/>
    <mergeCell ref="L322:M322"/>
    <mergeCell ref="G323:H323"/>
    <mergeCell ref="J323:K323"/>
    <mergeCell ref="L323:M323"/>
    <mergeCell ref="G324:H324"/>
    <mergeCell ref="J324:K324"/>
    <mergeCell ref="L324:M324"/>
    <mergeCell ref="G325:H325"/>
    <mergeCell ref="J325:K325"/>
    <mergeCell ref="L325:M325"/>
    <mergeCell ref="G326:H326"/>
    <mergeCell ref="J326:K326"/>
    <mergeCell ref="L326:M326"/>
    <mergeCell ref="G327:H327"/>
    <mergeCell ref="J327:K327"/>
    <mergeCell ref="L327:M327"/>
    <mergeCell ref="G316:H316"/>
    <mergeCell ref="J316:K316"/>
    <mergeCell ref="L316:M316"/>
    <mergeCell ref="G317:H317"/>
    <mergeCell ref="J317:K317"/>
    <mergeCell ref="L317:M317"/>
    <mergeCell ref="G318:H318"/>
    <mergeCell ref="J318:K318"/>
    <mergeCell ref="L318:M318"/>
    <mergeCell ref="G319:H319"/>
    <mergeCell ref="J319:K319"/>
    <mergeCell ref="L319:M319"/>
    <mergeCell ref="G320:H320"/>
    <mergeCell ref="J320:K320"/>
    <mergeCell ref="L320:M320"/>
    <mergeCell ref="G321:H321"/>
    <mergeCell ref="J321:K321"/>
    <mergeCell ref="L321:M321"/>
    <mergeCell ref="G310:H310"/>
    <mergeCell ref="J310:K310"/>
    <mergeCell ref="L310:M310"/>
    <mergeCell ref="G311:H311"/>
    <mergeCell ref="J311:K311"/>
    <mergeCell ref="L311:M311"/>
    <mergeCell ref="G312:H312"/>
    <mergeCell ref="J312:K312"/>
    <mergeCell ref="L312:M312"/>
    <mergeCell ref="G313:H313"/>
    <mergeCell ref="J313:K313"/>
    <mergeCell ref="L313:M313"/>
    <mergeCell ref="G314:H314"/>
    <mergeCell ref="J314:K314"/>
    <mergeCell ref="L314:M314"/>
    <mergeCell ref="G315:H315"/>
    <mergeCell ref="J315:K315"/>
    <mergeCell ref="L315:M315"/>
    <mergeCell ref="G304:H304"/>
    <mergeCell ref="J304:K304"/>
    <mergeCell ref="L304:M304"/>
    <mergeCell ref="G305:H305"/>
    <mergeCell ref="J305:K305"/>
    <mergeCell ref="L305:M305"/>
    <mergeCell ref="G306:H306"/>
    <mergeCell ref="J306:K306"/>
    <mergeCell ref="L306:M306"/>
    <mergeCell ref="G307:H307"/>
    <mergeCell ref="J307:K307"/>
    <mergeCell ref="L307:M307"/>
    <mergeCell ref="G308:H308"/>
    <mergeCell ref="J308:K308"/>
    <mergeCell ref="L308:M308"/>
    <mergeCell ref="G309:H309"/>
    <mergeCell ref="J309:K309"/>
    <mergeCell ref="L309:M309"/>
    <mergeCell ref="G298:H298"/>
    <mergeCell ref="J298:K298"/>
    <mergeCell ref="L298:M298"/>
    <mergeCell ref="G299:H299"/>
    <mergeCell ref="J299:K299"/>
    <mergeCell ref="L299:M299"/>
    <mergeCell ref="G300:H300"/>
    <mergeCell ref="J300:K300"/>
    <mergeCell ref="L300:M300"/>
    <mergeCell ref="G301:H301"/>
    <mergeCell ref="J301:K301"/>
    <mergeCell ref="L301:M301"/>
    <mergeCell ref="G302:H302"/>
    <mergeCell ref="J302:K302"/>
    <mergeCell ref="L302:M302"/>
    <mergeCell ref="G303:H303"/>
    <mergeCell ref="J303:K303"/>
    <mergeCell ref="L303:M303"/>
    <mergeCell ref="G292:H292"/>
    <mergeCell ref="J292:K292"/>
    <mergeCell ref="L292:M292"/>
    <mergeCell ref="G293:H293"/>
    <mergeCell ref="J293:K293"/>
    <mergeCell ref="L293:M293"/>
    <mergeCell ref="G294:H294"/>
    <mergeCell ref="J294:K294"/>
    <mergeCell ref="L294:M294"/>
    <mergeCell ref="G295:H295"/>
    <mergeCell ref="J295:K295"/>
    <mergeCell ref="L295:M295"/>
    <mergeCell ref="G296:H296"/>
    <mergeCell ref="J296:K296"/>
    <mergeCell ref="L296:M296"/>
    <mergeCell ref="G297:H297"/>
    <mergeCell ref="J297:K297"/>
    <mergeCell ref="L297:M297"/>
    <mergeCell ref="G286:H286"/>
    <mergeCell ref="J286:K286"/>
    <mergeCell ref="L286:M286"/>
    <mergeCell ref="G287:H287"/>
    <mergeCell ref="J287:K287"/>
    <mergeCell ref="L287:M287"/>
    <mergeCell ref="G288:H288"/>
    <mergeCell ref="J288:K288"/>
    <mergeCell ref="L288:M288"/>
    <mergeCell ref="G289:H289"/>
    <mergeCell ref="J289:K289"/>
    <mergeCell ref="L289:M289"/>
    <mergeCell ref="G290:H290"/>
    <mergeCell ref="J290:K290"/>
    <mergeCell ref="L290:M290"/>
    <mergeCell ref="G291:H291"/>
    <mergeCell ref="J291:K291"/>
    <mergeCell ref="L291:M291"/>
    <mergeCell ref="G280:H280"/>
    <mergeCell ref="J280:K280"/>
    <mergeCell ref="L280:M280"/>
    <mergeCell ref="G281:H281"/>
    <mergeCell ref="J281:K281"/>
    <mergeCell ref="L281:M281"/>
    <mergeCell ref="G282:H282"/>
    <mergeCell ref="J282:K282"/>
    <mergeCell ref="L282:M282"/>
    <mergeCell ref="G283:H283"/>
    <mergeCell ref="J283:K283"/>
    <mergeCell ref="L283:M283"/>
    <mergeCell ref="G284:H284"/>
    <mergeCell ref="J284:K284"/>
    <mergeCell ref="L284:M284"/>
    <mergeCell ref="G285:H285"/>
    <mergeCell ref="J285:K285"/>
    <mergeCell ref="L285:M285"/>
    <mergeCell ref="G274:H274"/>
    <mergeCell ref="J274:K274"/>
    <mergeCell ref="L274:M274"/>
    <mergeCell ref="G275:H275"/>
    <mergeCell ref="J275:K275"/>
    <mergeCell ref="L275:M275"/>
    <mergeCell ref="G276:H276"/>
    <mergeCell ref="J276:K276"/>
    <mergeCell ref="L276:M276"/>
    <mergeCell ref="G277:H277"/>
    <mergeCell ref="J277:K277"/>
    <mergeCell ref="L277:M277"/>
    <mergeCell ref="G278:H278"/>
    <mergeCell ref="J278:K278"/>
    <mergeCell ref="L278:M278"/>
    <mergeCell ref="G279:H279"/>
    <mergeCell ref="J279:K279"/>
    <mergeCell ref="L279:M279"/>
    <mergeCell ref="G268:H268"/>
    <mergeCell ref="J268:K268"/>
    <mergeCell ref="L268:M268"/>
    <mergeCell ref="G269:H269"/>
    <mergeCell ref="J269:K269"/>
    <mergeCell ref="L269:M269"/>
    <mergeCell ref="G270:H270"/>
    <mergeCell ref="J270:K270"/>
    <mergeCell ref="L270:M270"/>
    <mergeCell ref="G271:H271"/>
    <mergeCell ref="J271:K271"/>
    <mergeCell ref="L271:M271"/>
    <mergeCell ref="G272:H272"/>
    <mergeCell ref="J272:K272"/>
    <mergeCell ref="L272:M272"/>
    <mergeCell ref="G273:H273"/>
    <mergeCell ref="J273:K273"/>
    <mergeCell ref="L273:M273"/>
    <mergeCell ref="G262:H262"/>
    <mergeCell ref="J262:K262"/>
    <mergeCell ref="L262:M262"/>
    <mergeCell ref="G263:H263"/>
    <mergeCell ref="J263:K263"/>
    <mergeCell ref="L263:M263"/>
    <mergeCell ref="G264:H264"/>
    <mergeCell ref="J264:K264"/>
    <mergeCell ref="L264:M264"/>
    <mergeCell ref="G265:H265"/>
    <mergeCell ref="J265:K265"/>
    <mergeCell ref="L265:M265"/>
    <mergeCell ref="G266:H266"/>
    <mergeCell ref="J266:K266"/>
    <mergeCell ref="L266:M266"/>
    <mergeCell ref="G267:H267"/>
    <mergeCell ref="J267:K267"/>
    <mergeCell ref="L267:M267"/>
    <mergeCell ref="G256:H256"/>
    <mergeCell ref="J256:K256"/>
    <mergeCell ref="L256:M256"/>
    <mergeCell ref="G257:H257"/>
    <mergeCell ref="J257:K257"/>
    <mergeCell ref="L257:M257"/>
    <mergeCell ref="G258:H258"/>
    <mergeCell ref="J258:K258"/>
    <mergeCell ref="L258:M258"/>
    <mergeCell ref="G259:H259"/>
    <mergeCell ref="J259:K259"/>
    <mergeCell ref="L259:M259"/>
    <mergeCell ref="G260:H260"/>
    <mergeCell ref="J260:K260"/>
    <mergeCell ref="L260:M260"/>
    <mergeCell ref="G261:H261"/>
    <mergeCell ref="J261:K261"/>
    <mergeCell ref="L261:M261"/>
    <mergeCell ref="G250:H250"/>
    <mergeCell ref="J250:K250"/>
    <mergeCell ref="L250:M250"/>
    <mergeCell ref="G251:H251"/>
    <mergeCell ref="J251:K251"/>
    <mergeCell ref="L251:M251"/>
    <mergeCell ref="G252:H252"/>
    <mergeCell ref="J252:K252"/>
    <mergeCell ref="L252:M252"/>
    <mergeCell ref="G253:H253"/>
    <mergeCell ref="J253:K253"/>
    <mergeCell ref="L253:M253"/>
    <mergeCell ref="G254:H254"/>
    <mergeCell ref="J254:K254"/>
    <mergeCell ref="L254:M254"/>
    <mergeCell ref="G255:H255"/>
    <mergeCell ref="J255:K255"/>
    <mergeCell ref="L255:M255"/>
    <mergeCell ref="G244:H244"/>
    <mergeCell ref="J244:K244"/>
    <mergeCell ref="L244:M244"/>
    <mergeCell ref="G245:H245"/>
    <mergeCell ref="J245:K245"/>
    <mergeCell ref="L245:M245"/>
    <mergeCell ref="G246:H246"/>
    <mergeCell ref="J246:K246"/>
    <mergeCell ref="L246:M246"/>
    <mergeCell ref="G247:H247"/>
    <mergeCell ref="J247:K247"/>
    <mergeCell ref="L247:M247"/>
    <mergeCell ref="G248:H248"/>
    <mergeCell ref="J248:K248"/>
    <mergeCell ref="L248:M248"/>
    <mergeCell ref="G249:H249"/>
    <mergeCell ref="J249:K249"/>
    <mergeCell ref="L249:M249"/>
    <mergeCell ref="G238:H238"/>
    <mergeCell ref="J238:K238"/>
    <mergeCell ref="L238:M238"/>
    <mergeCell ref="G239:H239"/>
    <mergeCell ref="J239:K239"/>
    <mergeCell ref="L239:M239"/>
    <mergeCell ref="G240:H240"/>
    <mergeCell ref="J240:K240"/>
    <mergeCell ref="L240:M240"/>
    <mergeCell ref="G241:H241"/>
    <mergeCell ref="J241:K241"/>
    <mergeCell ref="L241:M241"/>
    <mergeCell ref="G242:H242"/>
    <mergeCell ref="J242:K242"/>
    <mergeCell ref="L242:M242"/>
    <mergeCell ref="G243:H243"/>
    <mergeCell ref="J243:K243"/>
    <mergeCell ref="L243:M243"/>
    <mergeCell ref="G232:H232"/>
    <mergeCell ref="J232:K232"/>
    <mergeCell ref="L232:M232"/>
    <mergeCell ref="G233:H233"/>
    <mergeCell ref="J233:K233"/>
    <mergeCell ref="L233:M233"/>
    <mergeCell ref="G234:H234"/>
    <mergeCell ref="J234:K234"/>
    <mergeCell ref="L234:M234"/>
    <mergeCell ref="G235:H235"/>
    <mergeCell ref="J235:K235"/>
    <mergeCell ref="L235:M235"/>
    <mergeCell ref="G236:H236"/>
    <mergeCell ref="J236:K236"/>
    <mergeCell ref="L236:M236"/>
    <mergeCell ref="G237:H237"/>
    <mergeCell ref="J237:K237"/>
    <mergeCell ref="L237:M237"/>
    <mergeCell ref="G226:H226"/>
    <mergeCell ref="J226:K226"/>
    <mergeCell ref="L226:M226"/>
    <mergeCell ref="G227:H227"/>
    <mergeCell ref="J227:K227"/>
    <mergeCell ref="L227:M227"/>
    <mergeCell ref="G228:H228"/>
    <mergeCell ref="J228:K228"/>
    <mergeCell ref="L228:M228"/>
    <mergeCell ref="G229:H229"/>
    <mergeCell ref="J229:K229"/>
    <mergeCell ref="L229:M229"/>
    <mergeCell ref="G230:H230"/>
    <mergeCell ref="J230:K230"/>
    <mergeCell ref="L230:M230"/>
    <mergeCell ref="G231:H231"/>
    <mergeCell ref="J231:K231"/>
    <mergeCell ref="L231:M231"/>
    <mergeCell ref="G220:H220"/>
    <mergeCell ref="J220:K220"/>
    <mergeCell ref="L220:M220"/>
    <mergeCell ref="G221:H221"/>
    <mergeCell ref="J221:K221"/>
    <mergeCell ref="L221:M221"/>
    <mergeCell ref="G222:H222"/>
    <mergeCell ref="J222:K222"/>
    <mergeCell ref="L222:M222"/>
    <mergeCell ref="G223:H223"/>
    <mergeCell ref="J223:K223"/>
    <mergeCell ref="L223:M223"/>
    <mergeCell ref="G224:H224"/>
    <mergeCell ref="J224:K224"/>
    <mergeCell ref="L224:M224"/>
    <mergeCell ref="G225:H225"/>
    <mergeCell ref="J225:K225"/>
    <mergeCell ref="L225:M225"/>
    <mergeCell ref="G214:H214"/>
    <mergeCell ref="J214:K214"/>
    <mergeCell ref="L214:M214"/>
    <mergeCell ref="G215:H215"/>
    <mergeCell ref="J215:K215"/>
    <mergeCell ref="L215:M215"/>
    <mergeCell ref="G216:H216"/>
    <mergeCell ref="J216:K216"/>
    <mergeCell ref="L216:M216"/>
    <mergeCell ref="G217:H217"/>
    <mergeCell ref="J217:K217"/>
    <mergeCell ref="L217:M217"/>
    <mergeCell ref="G218:H218"/>
    <mergeCell ref="J218:K218"/>
    <mergeCell ref="L218:M218"/>
    <mergeCell ref="G219:H219"/>
    <mergeCell ref="J219:K219"/>
    <mergeCell ref="L219:M219"/>
    <mergeCell ref="G208:H208"/>
    <mergeCell ref="J208:K208"/>
    <mergeCell ref="L208:M208"/>
    <mergeCell ref="G209:H209"/>
    <mergeCell ref="J209:K209"/>
    <mergeCell ref="L209:M209"/>
    <mergeCell ref="G210:H210"/>
    <mergeCell ref="J210:K210"/>
    <mergeCell ref="L210:M210"/>
    <mergeCell ref="G211:H211"/>
    <mergeCell ref="J211:K211"/>
    <mergeCell ref="L211:M211"/>
    <mergeCell ref="G212:H212"/>
    <mergeCell ref="J212:K212"/>
    <mergeCell ref="L212:M212"/>
    <mergeCell ref="G213:H213"/>
    <mergeCell ref="J213:K213"/>
    <mergeCell ref="L213:M213"/>
    <mergeCell ref="G202:H202"/>
    <mergeCell ref="J202:K202"/>
    <mergeCell ref="L202:M202"/>
    <mergeCell ref="G203:H203"/>
    <mergeCell ref="J203:K203"/>
    <mergeCell ref="L203:M203"/>
    <mergeCell ref="G204:H204"/>
    <mergeCell ref="J204:K204"/>
    <mergeCell ref="L204:M204"/>
    <mergeCell ref="G205:H205"/>
    <mergeCell ref="J205:K205"/>
    <mergeCell ref="L205:M205"/>
    <mergeCell ref="G206:H206"/>
    <mergeCell ref="J206:K206"/>
    <mergeCell ref="L206:M206"/>
    <mergeCell ref="G207:H207"/>
    <mergeCell ref="J207:K207"/>
    <mergeCell ref="L207:M207"/>
    <mergeCell ref="G196:H196"/>
    <mergeCell ref="J196:K196"/>
    <mergeCell ref="L196:M196"/>
    <mergeCell ref="G197:H197"/>
    <mergeCell ref="J197:K197"/>
    <mergeCell ref="L197:M197"/>
    <mergeCell ref="G198:H198"/>
    <mergeCell ref="J198:K198"/>
    <mergeCell ref="L198:M198"/>
    <mergeCell ref="G199:H199"/>
    <mergeCell ref="J199:K199"/>
    <mergeCell ref="L199:M199"/>
    <mergeCell ref="G200:H200"/>
    <mergeCell ref="J200:K200"/>
    <mergeCell ref="L200:M200"/>
    <mergeCell ref="G201:H201"/>
    <mergeCell ref="J201:K201"/>
    <mergeCell ref="L201:M201"/>
    <mergeCell ref="G190:H190"/>
    <mergeCell ref="J190:K190"/>
    <mergeCell ref="L190:M190"/>
    <mergeCell ref="G191:H191"/>
    <mergeCell ref="J191:K191"/>
    <mergeCell ref="L191:M191"/>
    <mergeCell ref="G192:H192"/>
    <mergeCell ref="J192:K192"/>
    <mergeCell ref="L192:M192"/>
    <mergeCell ref="G193:H193"/>
    <mergeCell ref="J193:K193"/>
    <mergeCell ref="L193:M193"/>
    <mergeCell ref="G194:H194"/>
    <mergeCell ref="J194:K194"/>
    <mergeCell ref="L194:M194"/>
    <mergeCell ref="G195:H195"/>
    <mergeCell ref="J195:K195"/>
    <mergeCell ref="L195:M195"/>
    <mergeCell ref="G184:H184"/>
    <mergeCell ref="J184:K184"/>
    <mergeCell ref="L184:M184"/>
    <mergeCell ref="G185:H185"/>
    <mergeCell ref="J185:K185"/>
    <mergeCell ref="L185:M185"/>
    <mergeCell ref="G186:H186"/>
    <mergeCell ref="J186:K186"/>
    <mergeCell ref="L186:M186"/>
    <mergeCell ref="G187:H187"/>
    <mergeCell ref="J187:K187"/>
    <mergeCell ref="L187:M187"/>
    <mergeCell ref="G188:H188"/>
    <mergeCell ref="J188:K188"/>
    <mergeCell ref="L188:M188"/>
    <mergeCell ref="G189:H189"/>
    <mergeCell ref="J189:K189"/>
    <mergeCell ref="L189:M189"/>
    <mergeCell ref="G178:H178"/>
    <mergeCell ref="J178:K178"/>
    <mergeCell ref="L178:M178"/>
    <mergeCell ref="G179:H179"/>
    <mergeCell ref="J179:K179"/>
    <mergeCell ref="L179:M179"/>
    <mergeCell ref="G180:H180"/>
    <mergeCell ref="J180:K180"/>
    <mergeCell ref="L180:M180"/>
    <mergeCell ref="G181:H181"/>
    <mergeCell ref="J181:K181"/>
    <mergeCell ref="L181:M181"/>
    <mergeCell ref="G182:H182"/>
    <mergeCell ref="J182:K182"/>
    <mergeCell ref="L182:M182"/>
    <mergeCell ref="G183:H183"/>
    <mergeCell ref="J183:K183"/>
    <mergeCell ref="L183:M183"/>
    <mergeCell ref="G172:H172"/>
    <mergeCell ref="J172:K172"/>
    <mergeCell ref="L172:M172"/>
    <mergeCell ref="G173:H173"/>
    <mergeCell ref="J173:K173"/>
    <mergeCell ref="L173:M173"/>
    <mergeCell ref="G174:H174"/>
    <mergeCell ref="J174:K174"/>
    <mergeCell ref="L174:M174"/>
    <mergeCell ref="G175:H175"/>
    <mergeCell ref="J175:K175"/>
    <mergeCell ref="L175:M175"/>
    <mergeCell ref="G176:H176"/>
    <mergeCell ref="J176:K176"/>
    <mergeCell ref="L176:M176"/>
    <mergeCell ref="G177:H177"/>
    <mergeCell ref="J177:K177"/>
    <mergeCell ref="L177:M177"/>
    <mergeCell ref="G166:H166"/>
    <mergeCell ref="J166:K166"/>
    <mergeCell ref="L166:M166"/>
    <mergeCell ref="G167:H167"/>
    <mergeCell ref="J167:K167"/>
    <mergeCell ref="L167:M167"/>
    <mergeCell ref="G168:H168"/>
    <mergeCell ref="J168:K168"/>
    <mergeCell ref="L168:M168"/>
    <mergeCell ref="G169:H169"/>
    <mergeCell ref="J169:K169"/>
    <mergeCell ref="L169:M169"/>
    <mergeCell ref="G170:H170"/>
    <mergeCell ref="J170:K170"/>
    <mergeCell ref="L170:M170"/>
    <mergeCell ref="G171:H171"/>
    <mergeCell ref="J171:K171"/>
    <mergeCell ref="L171:M171"/>
    <mergeCell ref="G160:H160"/>
    <mergeCell ref="J160:K160"/>
    <mergeCell ref="L160:M160"/>
    <mergeCell ref="G161:H161"/>
    <mergeCell ref="J161:K161"/>
    <mergeCell ref="L161:M161"/>
    <mergeCell ref="G162:H162"/>
    <mergeCell ref="J162:K162"/>
    <mergeCell ref="L162:M162"/>
    <mergeCell ref="G163:H163"/>
    <mergeCell ref="J163:K163"/>
    <mergeCell ref="L163:M163"/>
    <mergeCell ref="G164:H164"/>
    <mergeCell ref="J164:K164"/>
    <mergeCell ref="L164:M164"/>
    <mergeCell ref="G165:H165"/>
    <mergeCell ref="J165:K165"/>
    <mergeCell ref="L165:M165"/>
    <mergeCell ref="G154:H154"/>
    <mergeCell ref="J154:K154"/>
    <mergeCell ref="L154:M154"/>
    <mergeCell ref="G155:H155"/>
    <mergeCell ref="J155:K155"/>
    <mergeCell ref="L155:M155"/>
    <mergeCell ref="G156:H156"/>
    <mergeCell ref="J156:K156"/>
    <mergeCell ref="L156:M156"/>
    <mergeCell ref="G157:H157"/>
    <mergeCell ref="J157:K157"/>
    <mergeCell ref="L157:M157"/>
    <mergeCell ref="G158:H158"/>
    <mergeCell ref="J158:K158"/>
    <mergeCell ref="L158:M158"/>
    <mergeCell ref="G159:H159"/>
    <mergeCell ref="J159:K159"/>
    <mergeCell ref="L159:M159"/>
    <mergeCell ref="G148:H148"/>
    <mergeCell ref="J148:K148"/>
    <mergeCell ref="L148:M148"/>
    <mergeCell ref="G149:H149"/>
    <mergeCell ref="J149:K149"/>
    <mergeCell ref="L149:M149"/>
    <mergeCell ref="G150:H150"/>
    <mergeCell ref="J150:K150"/>
    <mergeCell ref="L150:M150"/>
    <mergeCell ref="G151:H151"/>
    <mergeCell ref="J151:K151"/>
    <mergeCell ref="L151:M151"/>
    <mergeCell ref="G152:H152"/>
    <mergeCell ref="J152:K152"/>
    <mergeCell ref="L152:M152"/>
    <mergeCell ref="G153:H153"/>
    <mergeCell ref="J153:K153"/>
    <mergeCell ref="L153:M153"/>
    <mergeCell ref="G142:H142"/>
    <mergeCell ref="J142:K142"/>
    <mergeCell ref="L142:M142"/>
    <mergeCell ref="G143:H143"/>
    <mergeCell ref="J143:K143"/>
    <mergeCell ref="L143:M143"/>
    <mergeCell ref="G144:H144"/>
    <mergeCell ref="J144:K144"/>
    <mergeCell ref="L144:M144"/>
    <mergeCell ref="G145:H145"/>
    <mergeCell ref="J145:K145"/>
    <mergeCell ref="L145:M145"/>
    <mergeCell ref="G146:H146"/>
    <mergeCell ref="J146:K146"/>
    <mergeCell ref="L146:M146"/>
    <mergeCell ref="G147:H147"/>
    <mergeCell ref="J147:K147"/>
    <mergeCell ref="L147:M147"/>
    <mergeCell ref="G136:H136"/>
    <mergeCell ref="J136:K136"/>
    <mergeCell ref="L136:M136"/>
    <mergeCell ref="G137:H137"/>
    <mergeCell ref="J137:K137"/>
    <mergeCell ref="L137:M137"/>
    <mergeCell ref="G138:H138"/>
    <mergeCell ref="J138:K138"/>
    <mergeCell ref="L138:M138"/>
    <mergeCell ref="G139:H139"/>
    <mergeCell ref="J139:K139"/>
    <mergeCell ref="L139:M139"/>
    <mergeCell ref="G140:H140"/>
    <mergeCell ref="J140:K140"/>
    <mergeCell ref="L140:M140"/>
    <mergeCell ref="G141:H141"/>
    <mergeCell ref="J141:K141"/>
    <mergeCell ref="L141:M141"/>
    <mergeCell ref="G130:H130"/>
    <mergeCell ref="J130:K130"/>
    <mergeCell ref="L130:M130"/>
    <mergeCell ref="G131:H131"/>
    <mergeCell ref="J131:K131"/>
    <mergeCell ref="L131:M131"/>
    <mergeCell ref="G132:H132"/>
    <mergeCell ref="J132:K132"/>
    <mergeCell ref="L132:M132"/>
    <mergeCell ref="G133:H133"/>
    <mergeCell ref="J133:K133"/>
    <mergeCell ref="L133:M133"/>
    <mergeCell ref="G134:H134"/>
    <mergeCell ref="J134:K134"/>
    <mergeCell ref="L134:M134"/>
    <mergeCell ref="G135:H135"/>
    <mergeCell ref="J135:K135"/>
    <mergeCell ref="L135:M135"/>
    <mergeCell ref="G124:H124"/>
    <mergeCell ref="J124:K124"/>
    <mergeCell ref="L124:M124"/>
    <mergeCell ref="G125:H125"/>
    <mergeCell ref="J125:K125"/>
    <mergeCell ref="L125:M125"/>
    <mergeCell ref="G126:H126"/>
    <mergeCell ref="J126:K126"/>
    <mergeCell ref="L126:M126"/>
    <mergeCell ref="G127:H127"/>
    <mergeCell ref="J127:K127"/>
    <mergeCell ref="L127:M127"/>
    <mergeCell ref="G128:H128"/>
    <mergeCell ref="J128:K128"/>
    <mergeCell ref="L128:M128"/>
    <mergeCell ref="G129:H129"/>
    <mergeCell ref="J129:K129"/>
    <mergeCell ref="L129:M129"/>
    <mergeCell ref="G118:H118"/>
    <mergeCell ref="J118:K118"/>
    <mergeCell ref="L118:M118"/>
    <mergeCell ref="G119:H119"/>
    <mergeCell ref="J119:K119"/>
    <mergeCell ref="L119:M119"/>
    <mergeCell ref="G120:H120"/>
    <mergeCell ref="J120:K120"/>
    <mergeCell ref="L120:M120"/>
    <mergeCell ref="G121:H121"/>
    <mergeCell ref="J121:K121"/>
    <mergeCell ref="L121:M121"/>
    <mergeCell ref="G122:H122"/>
    <mergeCell ref="J122:K122"/>
    <mergeCell ref="L122:M122"/>
    <mergeCell ref="G123:H123"/>
    <mergeCell ref="J123:K123"/>
    <mergeCell ref="L123:M123"/>
    <mergeCell ref="G112:H112"/>
    <mergeCell ref="J112:K112"/>
    <mergeCell ref="L112:M112"/>
    <mergeCell ref="G113:H113"/>
    <mergeCell ref="J113:K113"/>
    <mergeCell ref="L113:M113"/>
    <mergeCell ref="G114:H114"/>
    <mergeCell ref="J114:K114"/>
    <mergeCell ref="L114:M114"/>
    <mergeCell ref="G115:H115"/>
    <mergeCell ref="J115:K115"/>
    <mergeCell ref="L115:M115"/>
    <mergeCell ref="G116:H116"/>
    <mergeCell ref="J116:K116"/>
    <mergeCell ref="L116:M116"/>
    <mergeCell ref="G117:H117"/>
    <mergeCell ref="J117:K117"/>
    <mergeCell ref="L117:M117"/>
    <mergeCell ref="G106:H106"/>
    <mergeCell ref="J106:K106"/>
    <mergeCell ref="L106:M106"/>
    <mergeCell ref="G107:H107"/>
    <mergeCell ref="J107:K107"/>
    <mergeCell ref="L107:M107"/>
    <mergeCell ref="G108:H108"/>
    <mergeCell ref="J108:K108"/>
    <mergeCell ref="L108:M108"/>
    <mergeCell ref="G109:H109"/>
    <mergeCell ref="J109:K109"/>
    <mergeCell ref="L109:M109"/>
    <mergeCell ref="G110:H110"/>
    <mergeCell ref="J110:K110"/>
    <mergeCell ref="L110:M110"/>
    <mergeCell ref="G111:H111"/>
    <mergeCell ref="J111:K111"/>
    <mergeCell ref="L111:M111"/>
    <mergeCell ref="G100:H100"/>
    <mergeCell ref="J100:K100"/>
    <mergeCell ref="L100:M100"/>
    <mergeCell ref="G101:H101"/>
    <mergeCell ref="J101:K101"/>
    <mergeCell ref="L101:M101"/>
    <mergeCell ref="G102:H102"/>
    <mergeCell ref="J102:K102"/>
    <mergeCell ref="L102:M102"/>
    <mergeCell ref="G103:H103"/>
    <mergeCell ref="J103:K103"/>
    <mergeCell ref="L103:M103"/>
    <mergeCell ref="G104:H104"/>
    <mergeCell ref="J104:K104"/>
    <mergeCell ref="L104:M104"/>
    <mergeCell ref="G105:H105"/>
    <mergeCell ref="J105:K105"/>
    <mergeCell ref="L105:M105"/>
    <mergeCell ref="G94:H94"/>
    <mergeCell ref="J94:K94"/>
    <mergeCell ref="L94:M94"/>
    <mergeCell ref="G95:H95"/>
    <mergeCell ref="J95:K95"/>
    <mergeCell ref="L95:M95"/>
    <mergeCell ref="G96:H96"/>
    <mergeCell ref="J96:K96"/>
    <mergeCell ref="L96:M96"/>
    <mergeCell ref="G97:H97"/>
    <mergeCell ref="J97:K97"/>
    <mergeCell ref="L97:M97"/>
    <mergeCell ref="G98:H98"/>
    <mergeCell ref="J98:K98"/>
    <mergeCell ref="L98:M98"/>
    <mergeCell ref="G99:H99"/>
    <mergeCell ref="J99:K99"/>
    <mergeCell ref="L99:M99"/>
    <mergeCell ref="G88:H88"/>
    <mergeCell ref="J88:K88"/>
    <mergeCell ref="L88:M88"/>
    <mergeCell ref="G89:H89"/>
    <mergeCell ref="J89:K89"/>
    <mergeCell ref="L89:M89"/>
    <mergeCell ref="G90:H90"/>
    <mergeCell ref="J90:K90"/>
    <mergeCell ref="L90:M90"/>
    <mergeCell ref="G91:H91"/>
    <mergeCell ref="J91:K91"/>
    <mergeCell ref="L91:M91"/>
    <mergeCell ref="G92:H92"/>
    <mergeCell ref="J92:K92"/>
    <mergeCell ref="L92:M92"/>
    <mergeCell ref="G93:H93"/>
    <mergeCell ref="J93:K93"/>
    <mergeCell ref="L93:M93"/>
    <mergeCell ref="G82:H82"/>
    <mergeCell ref="J82:K82"/>
    <mergeCell ref="L82:M82"/>
    <mergeCell ref="G83:H83"/>
    <mergeCell ref="J83:K83"/>
    <mergeCell ref="L83:M83"/>
    <mergeCell ref="G84:H84"/>
    <mergeCell ref="J84:K84"/>
    <mergeCell ref="L84:M84"/>
    <mergeCell ref="G85:H85"/>
    <mergeCell ref="J85:K85"/>
    <mergeCell ref="L85:M85"/>
    <mergeCell ref="G86:H86"/>
    <mergeCell ref="J86:K86"/>
    <mergeCell ref="L86:M86"/>
    <mergeCell ref="G87:H87"/>
    <mergeCell ref="J87:K87"/>
    <mergeCell ref="L87:M87"/>
    <mergeCell ref="G76:H76"/>
    <mergeCell ref="J76:K76"/>
    <mergeCell ref="L76:M76"/>
    <mergeCell ref="G77:H77"/>
    <mergeCell ref="J77:K77"/>
    <mergeCell ref="L77:M77"/>
    <mergeCell ref="G78:H78"/>
    <mergeCell ref="J78:K78"/>
    <mergeCell ref="L78:M78"/>
    <mergeCell ref="G79:H79"/>
    <mergeCell ref="J79:K79"/>
    <mergeCell ref="L79:M79"/>
    <mergeCell ref="G80:H80"/>
    <mergeCell ref="J80:K80"/>
    <mergeCell ref="L80:M80"/>
    <mergeCell ref="G81:H81"/>
    <mergeCell ref="J81:K81"/>
    <mergeCell ref="L81:M81"/>
    <mergeCell ref="G70:H70"/>
    <mergeCell ref="J70:K70"/>
    <mergeCell ref="L70:M70"/>
    <mergeCell ref="G71:H71"/>
    <mergeCell ref="J71:K71"/>
    <mergeCell ref="L71:M71"/>
    <mergeCell ref="G72:H72"/>
    <mergeCell ref="J72:K72"/>
    <mergeCell ref="L72:M72"/>
    <mergeCell ref="G73:H73"/>
    <mergeCell ref="J73:K73"/>
    <mergeCell ref="L73:M73"/>
    <mergeCell ref="G74:H74"/>
    <mergeCell ref="J74:K74"/>
    <mergeCell ref="L74:M74"/>
    <mergeCell ref="G75:H75"/>
    <mergeCell ref="J75:K75"/>
    <mergeCell ref="L75:M75"/>
    <mergeCell ref="G64:H64"/>
    <mergeCell ref="J64:K64"/>
    <mergeCell ref="L64:M64"/>
    <mergeCell ref="G65:H65"/>
    <mergeCell ref="J65:K65"/>
    <mergeCell ref="L65:M65"/>
    <mergeCell ref="G66:H66"/>
    <mergeCell ref="J66:K66"/>
    <mergeCell ref="L66:M66"/>
    <mergeCell ref="G67:H67"/>
    <mergeCell ref="J67:K67"/>
    <mergeCell ref="L67:M67"/>
    <mergeCell ref="G68:H68"/>
    <mergeCell ref="J68:K68"/>
    <mergeCell ref="L68:M68"/>
    <mergeCell ref="G69:H69"/>
    <mergeCell ref="J69:K69"/>
    <mergeCell ref="L69:M69"/>
    <mergeCell ref="G58:H58"/>
    <mergeCell ref="J58:K58"/>
    <mergeCell ref="L58:M58"/>
    <mergeCell ref="G59:H59"/>
    <mergeCell ref="J59:K59"/>
    <mergeCell ref="L59:M59"/>
    <mergeCell ref="G60:H60"/>
    <mergeCell ref="J60:K60"/>
    <mergeCell ref="L60:M60"/>
    <mergeCell ref="G61:H61"/>
    <mergeCell ref="J61:K61"/>
    <mergeCell ref="L61:M61"/>
    <mergeCell ref="G62:H62"/>
    <mergeCell ref="J62:K62"/>
    <mergeCell ref="L62:M62"/>
    <mergeCell ref="G63:H63"/>
    <mergeCell ref="J63:K63"/>
    <mergeCell ref="L63:M63"/>
    <mergeCell ref="G52:H52"/>
    <mergeCell ref="J52:K52"/>
    <mergeCell ref="L52:M52"/>
    <mergeCell ref="G53:H53"/>
    <mergeCell ref="J53:K53"/>
    <mergeCell ref="L53:M53"/>
    <mergeCell ref="G54:H54"/>
    <mergeCell ref="J54:K54"/>
    <mergeCell ref="L54:M54"/>
    <mergeCell ref="G55:H55"/>
    <mergeCell ref="J55:K55"/>
    <mergeCell ref="L55:M55"/>
    <mergeCell ref="G56:H56"/>
    <mergeCell ref="J56:K56"/>
    <mergeCell ref="L56:M56"/>
    <mergeCell ref="G57:H57"/>
    <mergeCell ref="J57:K57"/>
    <mergeCell ref="L57:M57"/>
    <mergeCell ref="G46:H46"/>
    <mergeCell ref="J46:K46"/>
    <mergeCell ref="L46:M46"/>
    <mergeCell ref="G47:H47"/>
    <mergeCell ref="J47:K47"/>
    <mergeCell ref="L47:M47"/>
    <mergeCell ref="G48:H48"/>
    <mergeCell ref="J48:K48"/>
    <mergeCell ref="L48:M48"/>
    <mergeCell ref="G49:H49"/>
    <mergeCell ref="J49:K49"/>
    <mergeCell ref="L49:M49"/>
    <mergeCell ref="G50:H50"/>
    <mergeCell ref="J50:K50"/>
    <mergeCell ref="L50:M50"/>
    <mergeCell ref="G51:H51"/>
    <mergeCell ref="J51:K51"/>
    <mergeCell ref="L51:M51"/>
    <mergeCell ref="G40:H40"/>
    <mergeCell ref="J40:K40"/>
    <mergeCell ref="L40:M40"/>
    <mergeCell ref="G41:H41"/>
    <mergeCell ref="J41:K41"/>
    <mergeCell ref="L41:M41"/>
    <mergeCell ref="G42:H42"/>
    <mergeCell ref="J42:K42"/>
    <mergeCell ref="L42:M42"/>
    <mergeCell ref="G43:H43"/>
    <mergeCell ref="J43:K43"/>
    <mergeCell ref="L43:M43"/>
    <mergeCell ref="G44:H44"/>
    <mergeCell ref="J44:K44"/>
    <mergeCell ref="L44:M44"/>
    <mergeCell ref="G45:H45"/>
    <mergeCell ref="J45:K45"/>
    <mergeCell ref="L45:M45"/>
    <mergeCell ref="G34:H34"/>
    <mergeCell ref="J34:K34"/>
    <mergeCell ref="L34:M34"/>
    <mergeCell ref="G35:H35"/>
    <mergeCell ref="J35:K35"/>
    <mergeCell ref="L35:M35"/>
    <mergeCell ref="G36:H36"/>
    <mergeCell ref="J36:K36"/>
    <mergeCell ref="L36:M36"/>
    <mergeCell ref="G37:H37"/>
    <mergeCell ref="J37:K37"/>
    <mergeCell ref="L37:M37"/>
    <mergeCell ref="G38:H38"/>
    <mergeCell ref="J38:K38"/>
    <mergeCell ref="L38:M38"/>
    <mergeCell ref="G39:H39"/>
    <mergeCell ref="J39:K39"/>
    <mergeCell ref="L39:M39"/>
    <mergeCell ref="G28:H28"/>
    <mergeCell ref="J28:K28"/>
    <mergeCell ref="L28:M28"/>
    <mergeCell ref="G29:H29"/>
    <mergeCell ref="J29:K29"/>
    <mergeCell ref="L29:M29"/>
    <mergeCell ref="G30:H30"/>
    <mergeCell ref="J30:K30"/>
    <mergeCell ref="L30:M30"/>
    <mergeCell ref="G31:H31"/>
    <mergeCell ref="J31:K31"/>
    <mergeCell ref="L31:M31"/>
    <mergeCell ref="G32:H32"/>
    <mergeCell ref="J32:K32"/>
    <mergeCell ref="L32:M32"/>
    <mergeCell ref="G33:H33"/>
    <mergeCell ref="J33:K33"/>
    <mergeCell ref="L33:M33"/>
    <mergeCell ref="D14:M14"/>
    <mergeCell ref="B20:M20"/>
    <mergeCell ref="C21:F21"/>
    <mergeCell ref="G23:H23"/>
    <mergeCell ref="J23:K23"/>
    <mergeCell ref="L23:M23"/>
    <mergeCell ref="G24:H24"/>
    <mergeCell ref="J24:K24"/>
    <mergeCell ref="L24:M24"/>
    <mergeCell ref="G25:H25"/>
    <mergeCell ref="J25:K25"/>
    <mergeCell ref="L25:M25"/>
    <mergeCell ref="G26:H26"/>
    <mergeCell ref="J26:K26"/>
    <mergeCell ref="L26:M26"/>
    <mergeCell ref="G27:H27"/>
    <mergeCell ref="J27:K27"/>
    <mergeCell ref="L27:M27"/>
    <mergeCell ref="B21:B22"/>
    <mergeCell ref="B2:D2"/>
    <mergeCell ref="E2:M2"/>
    <mergeCell ref="B3:D3"/>
    <mergeCell ref="E3:F3"/>
    <mergeCell ref="K3:L3"/>
    <mergeCell ref="B4:D4"/>
    <mergeCell ref="E4:M4"/>
    <mergeCell ref="B5:D5"/>
    <mergeCell ref="E5:M5"/>
    <mergeCell ref="B6:D6"/>
    <mergeCell ref="E6:M6"/>
    <mergeCell ref="B7:D7"/>
    <mergeCell ref="E7:M7"/>
    <mergeCell ref="B8:E8"/>
    <mergeCell ref="G8:I8"/>
    <mergeCell ref="A10:B10"/>
    <mergeCell ref="D10:M10"/>
  </mergeCells>
  <phoneticPr fontId="2"/>
  <dataValidations count="8">
    <dataValidation imeMode="halfKatakana" allowBlank="1" showInputMessage="1" showErrorMessage="1" sqref="E10 E20 I23 E14 E423:E65536"/>
    <dataValidation imeMode="on" allowBlank="1" showInputMessage="1" showErrorMessage="1" sqref="L20:L21 M14 I21 H423:M65536 K20 H20:I20 C6:C7 B2:B8 M10:P10 J20:J22 M20"/>
    <dataValidation imeMode="halfAlpha" allowBlank="1" showInputMessage="1" showErrorMessage="1" sqref="F10:G10 D14:D15 F20 C423:D65536 F423:F65536 C20:C21 F14:G14 D10:D11 D20"/>
    <dataValidation type="whole" allowBlank="1" showInputMessage="1" showErrorMessage="1" errorTitle="区分入力エラー" error="区分は1～5までの半角整数を入力してください_x000a_（静岡：「1」、浜松：「2」、沼津：「3」、伊豆：「4」、富士山：「5」、静：「9」）" sqref="C23:C422">
      <formula1>1</formula1>
      <formula2>9</formula2>
    </dataValidation>
    <dataValidation type="whole" allowBlank="1" showInputMessage="1" showErrorMessage="1" errorTitle="車種登録エラー" error="車種は「1」から「999」までの半角整数を入力してください" sqref="D23:D422">
      <formula1>1</formula1>
      <formula2>999</formula2>
    </dataValidation>
    <dataValidation type="whole" allowBlank="1" showInputMessage="1" showErrorMessage="1" errorTitle="番号入力エラー" error="番号は「1」から「9999」までの半角整数を入力してください" sqref="F23:F422">
      <formula1>1</formula1>
      <formula2>9999</formula2>
    </dataValidation>
    <dataValidation imeMode="halfKatakana" allowBlank="1" showInputMessage="1" showErrorMessage="1" errorTitle="ｶﾅ入力エラー" error="ｶﾅは半角ｶﾅで入力してください" sqref="E23:E422"/>
    <dataValidation imeMode="hiragana" allowBlank="1" showInputMessage="1" showErrorMessage="1" sqref="J23:K422"/>
  </dataValidations>
  <printOptions horizontalCentered="1"/>
  <pageMargins left="0.39370078740157483" right="0.39370078740157483" top="0.59055118110236227" bottom="0.39370078740157483" header="0.31496062992125984" footer="0.31496062992125984"/>
  <pageSetup paperSize="9" orientation="portrait" r:id="rId1"/>
  <headerFooter alignWithMargins="0">
    <oddHeader>&amp;C&amp;14本シートは入力用です！　誤って査定協会に提出しないよう御注意ください。</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44"/>
  <sheetViews>
    <sheetView view="pageBreakPreview" zoomScale="75" zoomScaleNormal="85" zoomScaleSheetLayoutView="75" workbookViewId="0">
      <selection activeCell="R16" sqref="R16"/>
    </sheetView>
  </sheetViews>
  <sheetFormatPr defaultColWidth="9" defaultRowHeight="24.9" customHeight="1" x14ac:dyDescent="0.2"/>
  <cols>
    <col min="1" max="1" width="3.33203125" style="43" customWidth="1"/>
    <col min="2" max="2" width="4.6640625" style="44" customWidth="1"/>
    <col min="3" max="6" width="5.6640625" style="44" customWidth="1"/>
    <col min="7" max="7" width="18.109375" style="44" customWidth="1"/>
    <col min="8" max="8" width="12.6640625" style="43" bestFit="1" customWidth="1"/>
    <col min="9" max="9" width="15.6640625" style="43" customWidth="1"/>
    <col min="10" max="10" width="5.6640625" style="43" customWidth="1"/>
    <col min="11" max="11" width="17" style="43" customWidth="1"/>
    <col min="12" max="12" width="6.6640625" style="43" customWidth="1"/>
    <col min="13" max="14" width="5.6640625" style="43" customWidth="1"/>
    <col min="15" max="15" width="3.88671875" style="43" customWidth="1"/>
    <col min="16" max="16384" width="9" style="43"/>
  </cols>
  <sheetData>
    <row r="1" spans="2:17" ht="17.25" customHeight="1" x14ac:dyDescent="0.2">
      <c r="B1" s="46" t="s">
        <v>34</v>
      </c>
      <c r="C1" s="55"/>
      <c r="O1" s="127"/>
    </row>
    <row r="2" spans="2:17" ht="17.25" customHeight="1" x14ac:dyDescent="0.2">
      <c r="B2" s="47"/>
      <c r="K2" s="108"/>
      <c r="L2" s="108"/>
      <c r="M2" s="108"/>
      <c r="N2" s="82" t="s">
        <v>27</v>
      </c>
    </row>
    <row r="3" spans="2:17" ht="24.9" customHeight="1" x14ac:dyDescent="0.2">
      <c r="C3" s="56"/>
      <c r="D3" s="194" t="s">
        <v>35</v>
      </c>
      <c r="E3" s="195"/>
      <c r="F3" s="195"/>
      <c r="G3" s="195"/>
      <c r="H3" s="195"/>
      <c r="I3" s="195"/>
      <c r="J3" s="195"/>
      <c r="K3" s="106"/>
      <c r="L3" s="108"/>
      <c r="M3" s="108"/>
      <c r="N3" s="82" t="str">
        <f>"（コード番号　"&amp;入力シート!E2&amp;"　)"</f>
        <v>（コード番号　　)</v>
      </c>
    </row>
    <row r="4" spans="2:17" ht="24.9" customHeight="1" x14ac:dyDescent="0.2">
      <c r="L4" s="44"/>
      <c r="M4" s="44"/>
      <c r="N4" s="44"/>
    </row>
    <row r="5" spans="2:17" ht="24.9" customHeight="1" x14ac:dyDescent="0.2">
      <c r="C5" s="57"/>
      <c r="G5" s="82" t="s">
        <v>23</v>
      </c>
      <c r="H5" s="88"/>
      <c r="I5" s="97" t="str">
        <f>"令和 　"&amp;入力シート!G3&amp;" 年　"&amp;入力シート!I3&amp;"　月　"&amp;入力シート!K3&amp;"　日 "</f>
        <v xml:space="preserve">令和 　 年　　月　　日 </v>
      </c>
      <c r="J5" s="88"/>
      <c r="K5" s="96"/>
      <c r="L5" s="96"/>
      <c r="M5" s="96"/>
      <c r="N5" s="96"/>
    </row>
    <row r="6" spans="2:17" ht="30" customHeight="1" x14ac:dyDescent="0.2">
      <c r="B6" s="48"/>
      <c r="C6" s="48"/>
      <c r="D6" s="65"/>
      <c r="E6" s="48"/>
      <c r="G6" s="83" t="s">
        <v>31</v>
      </c>
      <c r="H6" s="89"/>
      <c r="I6" s="98" t="s">
        <v>1</v>
      </c>
      <c r="J6" s="196" t="str">
        <f>IF(入力シート!E4="","",入力シート!E4)</f>
        <v/>
      </c>
      <c r="K6" s="197"/>
      <c r="L6" s="197"/>
      <c r="M6" s="197"/>
      <c r="N6" s="197"/>
      <c r="O6" s="197"/>
    </row>
    <row r="7" spans="2:17" ht="24.9" customHeight="1" x14ac:dyDescent="0.2">
      <c r="B7" s="222" t="s">
        <v>38</v>
      </c>
      <c r="C7" s="223"/>
      <c r="D7" s="223"/>
      <c r="E7" s="223"/>
      <c r="F7" s="223"/>
      <c r="G7" s="223"/>
      <c r="H7" s="223"/>
      <c r="I7" s="99" t="s">
        <v>5</v>
      </c>
      <c r="J7" s="196" t="str">
        <f>IF(入力シート!E5="","",入力シート!E5)</f>
        <v/>
      </c>
      <c r="K7" s="197"/>
      <c r="L7" s="197"/>
      <c r="M7" s="197"/>
      <c r="N7" s="197"/>
      <c r="O7" s="197"/>
    </row>
    <row r="8" spans="2:17" ht="24.9" customHeight="1" x14ac:dyDescent="0.2">
      <c r="B8" s="223"/>
      <c r="C8" s="223"/>
      <c r="D8" s="223"/>
      <c r="E8" s="223"/>
      <c r="F8" s="223"/>
      <c r="G8" s="223"/>
      <c r="H8" s="223"/>
      <c r="I8" s="100" t="s">
        <v>29</v>
      </c>
      <c r="J8" s="198" t="str">
        <f>IF(入力シート!E6="","",入力シート!E6)</f>
        <v/>
      </c>
      <c r="K8" s="198"/>
      <c r="L8" s="198"/>
      <c r="M8" s="198"/>
      <c r="N8" s="120"/>
    </row>
    <row r="9" spans="2:17" ht="24.9" customHeight="1" x14ac:dyDescent="0.2">
      <c r="B9" s="223"/>
      <c r="C9" s="223"/>
      <c r="D9" s="223"/>
      <c r="E9" s="223"/>
      <c r="F9" s="223"/>
      <c r="G9" s="223"/>
      <c r="H9" s="223"/>
      <c r="I9" s="101" t="s">
        <v>55</v>
      </c>
      <c r="J9" s="199" t="str">
        <f>IF(入力シート!E7="","",入力シート!E7)</f>
        <v/>
      </c>
      <c r="K9" s="197"/>
      <c r="L9" s="197"/>
      <c r="M9" s="197"/>
      <c r="N9" s="197"/>
      <c r="O9" s="128"/>
    </row>
    <row r="10" spans="2:17" ht="20.25" customHeight="1" x14ac:dyDescent="0.2">
      <c r="B10" s="223"/>
      <c r="C10" s="223"/>
      <c r="D10" s="223"/>
      <c r="E10" s="223"/>
      <c r="F10" s="223"/>
      <c r="G10" s="223"/>
      <c r="H10" s="223"/>
      <c r="I10" s="99" t="s">
        <v>19</v>
      </c>
      <c r="J10" s="107" t="s">
        <v>40</v>
      </c>
      <c r="K10" s="200" t="str">
        <f>IF(入力シート!G8="","",入力シート!G8)</f>
        <v/>
      </c>
      <c r="L10" s="197"/>
      <c r="M10" s="197"/>
      <c r="N10" s="121" t="s">
        <v>15</v>
      </c>
      <c r="O10" s="108"/>
    </row>
    <row r="11" spans="2:17" ht="18" customHeight="1" x14ac:dyDescent="0.2">
      <c r="B11" s="48"/>
      <c r="C11" s="48"/>
      <c r="D11" s="48"/>
      <c r="E11" s="48"/>
      <c r="F11" s="48"/>
      <c r="G11" s="54"/>
      <c r="H11" s="90"/>
      <c r="I11" s="90"/>
      <c r="J11" s="90"/>
      <c r="K11" s="109"/>
      <c r="L11" s="110"/>
      <c r="M11" s="110"/>
      <c r="N11" s="110"/>
    </row>
    <row r="12" spans="2:17" ht="19.5" customHeight="1" x14ac:dyDescent="0.2">
      <c r="B12" s="201" t="s">
        <v>30</v>
      </c>
      <c r="C12" s="201"/>
      <c r="D12" s="202" t="s">
        <v>8</v>
      </c>
      <c r="E12" s="202"/>
      <c r="F12" s="202"/>
      <c r="G12" s="202"/>
      <c r="H12" s="202"/>
      <c r="I12" s="202"/>
      <c r="J12" s="202"/>
      <c r="K12" s="202"/>
      <c r="L12" s="202"/>
      <c r="M12" s="202"/>
      <c r="N12" s="203"/>
      <c r="O12" s="203"/>
      <c r="P12" s="130"/>
      <c r="Q12" s="130"/>
    </row>
    <row r="13" spans="2:17" ht="17.399999999999999" customHeight="1" x14ac:dyDescent="0.2">
      <c r="B13" s="49"/>
      <c r="C13" s="49"/>
      <c r="D13" s="204" t="s">
        <v>33</v>
      </c>
      <c r="E13" s="204"/>
      <c r="F13" s="204"/>
      <c r="G13" s="204"/>
      <c r="H13" s="204"/>
      <c r="I13" s="204"/>
      <c r="J13" s="204"/>
      <c r="K13" s="204"/>
      <c r="L13" s="204"/>
      <c r="M13" s="204"/>
      <c r="N13" s="205"/>
      <c r="O13" s="205"/>
    </row>
    <row r="14" spans="2:17" ht="17.399999999999999" customHeight="1" x14ac:dyDescent="0.2">
      <c r="B14" s="49"/>
      <c r="C14" s="49"/>
      <c r="D14" s="204" t="s">
        <v>45</v>
      </c>
      <c r="E14" s="204"/>
      <c r="F14" s="204"/>
      <c r="G14" s="204"/>
      <c r="H14" s="204"/>
      <c r="I14" s="204"/>
      <c r="J14" s="204"/>
      <c r="K14" s="204"/>
      <c r="L14" s="204"/>
      <c r="M14" s="204"/>
      <c r="N14" s="122"/>
      <c r="O14" s="129"/>
    </row>
    <row r="15" spans="2:17" ht="19.5" customHeight="1" x14ac:dyDescent="0.2">
      <c r="B15" s="49"/>
      <c r="C15" s="49"/>
      <c r="D15" s="202" t="s">
        <v>65</v>
      </c>
      <c r="E15" s="202"/>
      <c r="F15" s="202"/>
      <c r="G15" s="202"/>
      <c r="H15" s="202"/>
      <c r="I15" s="202"/>
      <c r="J15" s="202"/>
      <c r="K15" s="202"/>
      <c r="L15" s="202"/>
      <c r="M15" s="202"/>
      <c r="N15" s="197"/>
      <c r="O15" s="197"/>
    </row>
    <row r="16" spans="2:17" ht="19.5" customHeight="1" x14ac:dyDescent="0.2">
      <c r="B16" s="49"/>
      <c r="C16" s="49"/>
      <c r="D16" s="202" t="s">
        <v>32</v>
      </c>
      <c r="E16" s="202"/>
      <c r="F16" s="202"/>
      <c r="G16" s="202"/>
      <c r="H16" s="202"/>
      <c r="I16" s="202"/>
      <c r="J16" s="202"/>
      <c r="K16" s="202"/>
      <c r="L16" s="202"/>
      <c r="M16" s="202"/>
      <c r="N16" s="122"/>
      <c r="O16" s="129"/>
    </row>
    <row r="17" spans="2:15" ht="17.399999999999999" customHeight="1" x14ac:dyDescent="0.2">
      <c r="B17" s="49"/>
      <c r="C17" s="49"/>
      <c r="D17" s="204" t="s">
        <v>10</v>
      </c>
      <c r="E17" s="204"/>
      <c r="F17" s="204"/>
      <c r="G17" s="204"/>
      <c r="H17" s="204"/>
      <c r="I17" s="204"/>
      <c r="J17" s="204"/>
      <c r="K17" s="204"/>
      <c r="L17" s="204"/>
      <c r="M17" s="204"/>
      <c r="N17" s="122"/>
      <c r="O17" s="129"/>
    </row>
    <row r="18" spans="2:15" ht="18" customHeight="1" x14ac:dyDescent="0.2">
      <c r="B18" s="206" t="s">
        <v>3</v>
      </c>
      <c r="C18" s="206"/>
      <c r="D18" s="206"/>
      <c r="E18" s="206"/>
      <c r="F18" s="206"/>
      <c r="G18" s="206"/>
      <c r="H18" s="206"/>
      <c r="I18" s="206"/>
      <c r="J18" s="206"/>
      <c r="K18" s="206"/>
      <c r="L18" s="206"/>
      <c r="M18" s="206"/>
      <c r="N18" s="206"/>
    </row>
    <row r="19" spans="2:15" ht="24.9" customHeight="1" x14ac:dyDescent="0.2">
      <c r="B19" s="224" t="s">
        <v>26</v>
      </c>
      <c r="C19" s="207" t="s">
        <v>13</v>
      </c>
      <c r="D19" s="208"/>
      <c r="E19" s="208"/>
      <c r="F19" s="209"/>
      <c r="G19" s="226" t="s">
        <v>64</v>
      </c>
      <c r="H19" s="228" t="s">
        <v>63</v>
      </c>
      <c r="I19" s="226" t="s">
        <v>18</v>
      </c>
      <c r="J19" s="230" t="s">
        <v>20</v>
      </c>
      <c r="K19" s="231"/>
      <c r="L19" s="210" t="s">
        <v>17</v>
      </c>
      <c r="M19" s="210"/>
      <c r="N19" s="211"/>
    </row>
    <row r="20" spans="2:15" ht="24.9" customHeight="1" x14ac:dyDescent="0.2">
      <c r="B20" s="225"/>
      <c r="C20" s="58" t="s">
        <v>2</v>
      </c>
      <c r="D20" s="66" t="s">
        <v>6</v>
      </c>
      <c r="E20" s="66" t="s">
        <v>42</v>
      </c>
      <c r="F20" s="76" t="s">
        <v>12</v>
      </c>
      <c r="G20" s="227"/>
      <c r="H20" s="229"/>
      <c r="I20" s="227"/>
      <c r="J20" s="232"/>
      <c r="K20" s="233"/>
      <c r="L20" s="111" t="s">
        <v>24</v>
      </c>
      <c r="M20" s="212" t="s">
        <v>22</v>
      </c>
      <c r="N20" s="213"/>
    </row>
    <row r="21" spans="2:15" ht="24.9" customHeight="1" x14ac:dyDescent="0.2">
      <c r="B21" s="50" t="str">
        <f>IF(入力シート!C23="","",1)</f>
        <v/>
      </c>
      <c r="C21" s="59" t="str">
        <f>IF(入力シート!C23="","",入力シート!T23)</f>
        <v/>
      </c>
      <c r="D21" s="67" t="str">
        <f>IF(入力シート!D23="","",入力シート!D23)</f>
        <v/>
      </c>
      <c r="E21" s="72" t="str">
        <f>IF(入力シート!E23="","",ASC(入力シート!E23))</f>
        <v/>
      </c>
      <c r="F21" s="77" t="str">
        <f>IF(入力シート!F23="","",入力シート!F23)</f>
        <v/>
      </c>
      <c r="G21" s="84" t="str">
        <f>IF(入力シート!G23="","",入力シート!G23)</f>
        <v/>
      </c>
      <c r="H21" s="91" t="str">
        <f>IF(入力シート!I23="","",入力シート!I23)</f>
        <v/>
      </c>
      <c r="I21" s="102" t="str">
        <f>IF(入力シート!J23="","",入力シート!J23)</f>
        <v/>
      </c>
      <c r="J21" s="214" t="str">
        <f>IF(入力シート!L23="","",入力シート!L23)</f>
        <v/>
      </c>
      <c r="K21" s="215"/>
      <c r="L21" s="112"/>
      <c r="M21" s="116" t="s">
        <v>14</v>
      </c>
      <c r="N21" s="123" t="s">
        <v>11</v>
      </c>
    </row>
    <row r="22" spans="2:15" ht="24.9" customHeight="1" x14ac:dyDescent="0.2">
      <c r="B22" s="51" t="str">
        <f>IF(入力シート!C24="","",2)</f>
        <v/>
      </c>
      <c r="C22" s="60" t="str">
        <f>IF(入力シート!C24="","",入力シート!T24)</f>
        <v/>
      </c>
      <c r="D22" s="68" t="str">
        <f>IF(入力シート!D24="","",入力シート!D24)</f>
        <v/>
      </c>
      <c r="E22" s="73" t="str">
        <f>IF(入力シート!E24="","",ASC(入力シート!E24))</f>
        <v/>
      </c>
      <c r="F22" s="78" t="str">
        <f>IF(入力シート!F24="","",入力シート!F24)</f>
        <v/>
      </c>
      <c r="G22" s="85" t="str">
        <f>IF(入力シート!G24="","",入力シート!G24)</f>
        <v/>
      </c>
      <c r="H22" s="92" t="str">
        <f>IF(入力シート!I24="","",入力シート!I24)</f>
        <v/>
      </c>
      <c r="I22" s="103" t="str">
        <f>IF(入力シート!J24="","",入力シート!J24)</f>
        <v/>
      </c>
      <c r="J22" s="216" t="str">
        <f>IF(入力シート!L24="","",入力シート!L24)</f>
        <v/>
      </c>
      <c r="K22" s="217"/>
      <c r="L22" s="113"/>
      <c r="M22" s="117" t="s">
        <v>14</v>
      </c>
      <c r="N22" s="124" t="s">
        <v>11</v>
      </c>
    </row>
    <row r="23" spans="2:15" ht="24.9" customHeight="1" x14ac:dyDescent="0.2">
      <c r="B23" s="51" t="str">
        <f>IF(入力シート!C25="","",3)</f>
        <v/>
      </c>
      <c r="C23" s="60" t="str">
        <f>IF(入力シート!C25="","",入力シート!T25)</f>
        <v/>
      </c>
      <c r="D23" s="68" t="str">
        <f>IF(入力シート!D25="","",入力シート!D25)</f>
        <v/>
      </c>
      <c r="E23" s="73" t="str">
        <f>IF(入力シート!E25="","",ASC(入力シート!E25))</f>
        <v/>
      </c>
      <c r="F23" s="78" t="str">
        <f>IF(入力シート!F25="","",入力シート!F25)</f>
        <v/>
      </c>
      <c r="G23" s="85" t="str">
        <f>IF(入力シート!G25="","",入力シート!G25)</f>
        <v/>
      </c>
      <c r="H23" s="92" t="str">
        <f>IF(入力シート!I25="","",入力シート!I25)</f>
        <v/>
      </c>
      <c r="I23" s="103" t="str">
        <f>IF(入力シート!J25="","",入力シート!J25)</f>
        <v/>
      </c>
      <c r="J23" s="216" t="str">
        <f>IF(入力シート!L25="","",入力シート!L25)</f>
        <v/>
      </c>
      <c r="K23" s="217"/>
      <c r="L23" s="113"/>
      <c r="M23" s="117" t="s">
        <v>14</v>
      </c>
      <c r="N23" s="124" t="s">
        <v>11</v>
      </c>
    </row>
    <row r="24" spans="2:15" ht="24.9" customHeight="1" x14ac:dyDescent="0.2">
      <c r="B24" s="51" t="str">
        <f>IF(入力シート!C26="","",4)</f>
        <v/>
      </c>
      <c r="C24" s="60" t="str">
        <f>IF(入力シート!C26="","",入力シート!T26)</f>
        <v/>
      </c>
      <c r="D24" s="68" t="str">
        <f>IF(入力シート!D26="","",入力シート!D26)</f>
        <v/>
      </c>
      <c r="E24" s="73" t="str">
        <f>IF(入力シート!E26="","",ASC(入力シート!E26))</f>
        <v/>
      </c>
      <c r="F24" s="78" t="str">
        <f>IF(入力シート!F26="","",入力シート!F26)</f>
        <v/>
      </c>
      <c r="G24" s="85" t="str">
        <f>IF(入力シート!G26="","",入力シート!G26)</f>
        <v/>
      </c>
      <c r="H24" s="92" t="str">
        <f>IF(入力シート!I26="","",入力シート!I26)</f>
        <v/>
      </c>
      <c r="I24" s="103" t="str">
        <f>IF(入力シート!J26="","",入力シート!J26)</f>
        <v/>
      </c>
      <c r="J24" s="216" t="str">
        <f>IF(入力シート!L26="","",入力シート!L26)</f>
        <v/>
      </c>
      <c r="K24" s="217"/>
      <c r="L24" s="113"/>
      <c r="M24" s="117" t="s">
        <v>14</v>
      </c>
      <c r="N24" s="124" t="s">
        <v>11</v>
      </c>
    </row>
    <row r="25" spans="2:15" ht="24.9" customHeight="1" x14ac:dyDescent="0.2">
      <c r="B25" s="51" t="str">
        <f>IF(入力シート!C27="","",5)</f>
        <v/>
      </c>
      <c r="C25" s="60" t="str">
        <f>IF(入力シート!C27="","",入力シート!T27)</f>
        <v/>
      </c>
      <c r="D25" s="68" t="str">
        <f>IF(入力シート!D27="","",入力シート!D27)</f>
        <v/>
      </c>
      <c r="E25" s="73" t="str">
        <f>IF(入力シート!E27="","",ASC(入力シート!E27))</f>
        <v/>
      </c>
      <c r="F25" s="78" t="str">
        <f>IF(入力シート!F27="","",入力シート!F27)</f>
        <v/>
      </c>
      <c r="G25" s="85" t="str">
        <f>IF(入力シート!G27="","",入力シート!G27)</f>
        <v/>
      </c>
      <c r="H25" s="92" t="str">
        <f>IF(入力シート!I27="","",入力シート!I27)</f>
        <v/>
      </c>
      <c r="I25" s="103" t="str">
        <f>IF(入力シート!J27="","",入力シート!J27)</f>
        <v/>
      </c>
      <c r="J25" s="216" t="str">
        <f>IF(入力シート!L27="","",入力シート!L27)</f>
        <v/>
      </c>
      <c r="K25" s="217"/>
      <c r="L25" s="113"/>
      <c r="M25" s="117" t="s">
        <v>14</v>
      </c>
      <c r="N25" s="124" t="s">
        <v>11</v>
      </c>
    </row>
    <row r="26" spans="2:15" ht="24.9" customHeight="1" x14ac:dyDescent="0.2">
      <c r="B26" s="51" t="str">
        <f>IF(入力シート!C28="","",6)</f>
        <v/>
      </c>
      <c r="C26" s="60" t="str">
        <f>IF(入力シート!C28="","",入力シート!T28)</f>
        <v/>
      </c>
      <c r="D26" s="68" t="str">
        <f>IF(入力シート!D28="","",入力シート!D28)</f>
        <v/>
      </c>
      <c r="E26" s="73" t="str">
        <f>IF(入力シート!E28="","",ASC(入力シート!E28))</f>
        <v/>
      </c>
      <c r="F26" s="78" t="str">
        <f>IF(入力シート!F28="","",入力シート!F28)</f>
        <v/>
      </c>
      <c r="G26" s="85" t="str">
        <f>IF(入力シート!G28="","",入力シート!G28)</f>
        <v/>
      </c>
      <c r="H26" s="92" t="str">
        <f>IF(入力シート!I28="","",入力シート!I28)</f>
        <v/>
      </c>
      <c r="I26" s="103" t="str">
        <f>IF(入力シート!J28="","",入力シート!J28)</f>
        <v/>
      </c>
      <c r="J26" s="216" t="str">
        <f>IF(入力シート!L28="","",入力シート!L28)</f>
        <v/>
      </c>
      <c r="K26" s="217"/>
      <c r="L26" s="113"/>
      <c r="M26" s="117" t="s">
        <v>14</v>
      </c>
      <c r="N26" s="124" t="s">
        <v>11</v>
      </c>
    </row>
    <row r="27" spans="2:15" ht="24.9" customHeight="1" x14ac:dyDescent="0.2">
      <c r="B27" s="51" t="str">
        <f>IF(入力シート!C29="","",7)</f>
        <v/>
      </c>
      <c r="C27" s="60" t="str">
        <f>IF(入力シート!C29="","",入力シート!T29)</f>
        <v/>
      </c>
      <c r="D27" s="68" t="str">
        <f>IF(入力シート!D29="","",入力シート!D29)</f>
        <v/>
      </c>
      <c r="E27" s="73" t="str">
        <f>IF(入力シート!E29="","",ASC(入力シート!E29))</f>
        <v/>
      </c>
      <c r="F27" s="78" t="str">
        <f>IF(入力シート!F29="","",入力シート!F29)</f>
        <v/>
      </c>
      <c r="G27" s="85" t="str">
        <f>IF(入力シート!G29="","",入力シート!G29)</f>
        <v/>
      </c>
      <c r="H27" s="92" t="str">
        <f>IF(入力シート!I29="","",入力シート!I29)</f>
        <v/>
      </c>
      <c r="I27" s="103" t="str">
        <f>IF(入力シート!J29="","",入力シート!J29)</f>
        <v/>
      </c>
      <c r="J27" s="216" t="str">
        <f>IF(入力シート!L29="","",入力シート!L29)</f>
        <v/>
      </c>
      <c r="K27" s="217"/>
      <c r="L27" s="113"/>
      <c r="M27" s="117" t="s">
        <v>14</v>
      </c>
      <c r="N27" s="124" t="s">
        <v>11</v>
      </c>
    </row>
    <row r="28" spans="2:15" ht="24.9" customHeight="1" x14ac:dyDescent="0.2">
      <c r="B28" s="51" t="str">
        <f>IF(入力シート!C30="","",8)</f>
        <v/>
      </c>
      <c r="C28" s="60" t="str">
        <f>IF(入力シート!C30="","",入力シート!T30)</f>
        <v/>
      </c>
      <c r="D28" s="68" t="str">
        <f>IF(入力シート!D30="","",入力シート!D30)</f>
        <v/>
      </c>
      <c r="E28" s="73" t="str">
        <f>IF(入力シート!E30="","",ASC(入力シート!E30))</f>
        <v/>
      </c>
      <c r="F28" s="78" t="str">
        <f>IF(入力シート!F30="","",入力シート!F30)</f>
        <v/>
      </c>
      <c r="G28" s="85" t="str">
        <f>IF(入力シート!G30="","",入力シート!G30)</f>
        <v/>
      </c>
      <c r="H28" s="92" t="str">
        <f>IF(入力シート!I30="","",入力シート!I30)</f>
        <v/>
      </c>
      <c r="I28" s="103" t="str">
        <f>IF(入力シート!J30="","",入力シート!J30)</f>
        <v/>
      </c>
      <c r="J28" s="216" t="str">
        <f>IF(入力シート!L30="","",入力シート!L30)</f>
        <v/>
      </c>
      <c r="K28" s="217"/>
      <c r="L28" s="113"/>
      <c r="M28" s="117" t="s">
        <v>14</v>
      </c>
      <c r="N28" s="124" t="s">
        <v>11</v>
      </c>
    </row>
    <row r="29" spans="2:15" ht="24.9" customHeight="1" x14ac:dyDescent="0.2">
      <c r="B29" s="51" t="str">
        <f>IF(入力シート!C31="","",9)</f>
        <v/>
      </c>
      <c r="C29" s="60" t="str">
        <f>IF(入力シート!C31="","",入力シート!T31)</f>
        <v/>
      </c>
      <c r="D29" s="68" t="str">
        <f>IF(入力シート!D31="","",入力シート!D31)</f>
        <v/>
      </c>
      <c r="E29" s="73" t="str">
        <f>IF(入力シート!E31="","",ASC(入力シート!E31))</f>
        <v/>
      </c>
      <c r="F29" s="78" t="str">
        <f>IF(入力シート!F31="","",入力シート!F31)</f>
        <v/>
      </c>
      <c r="G29" s="85" t="str">
        <f>IF(入力シート!G31="","",入力シート!G31)</f>
        <v/>
      </c>
      <c r="H29" s="92" t="str">
        <f>IF(入力シート!I31="","",入力シート!I31)</f>
        <v/>
      </c>
      <c r="I29" s="103" t="str">
        <f>IF(入力シート!J31="","",入力シート!J31)</f>
        <v/>
      </c>
      <c r="J29" s="216" t="str">
        <f>IF(入力シート!L31="","",入力シート!L31)</f>
        <v/>
      </c>
      <c r="K29" s="217"/>
      <c r="L29" s="113"/>
      <c r="M29" s="117" t="s">
        <v>14</v>
      </c>
      <c r="N29" s="124" t="s">
        <v>11</v>
      </c>
    </row>
    <row r="30" spans="2:15" ht="24.9" customHeight="1" x14ac:dyDescent="0.2">
      <c r="B30" s="51" t="str">
        <f>IF(入力シート!C32="","",10)</f>
        <v/>
      </c>
      <c r="C30" s="60" t="str">
        <f>IF(入力シート!C32="","",入力シート!T32)</f>
        <v/>
      </c>
      <c r="D30" s="68" t="str">
        <f>IF(入力シート!D32="","",入力シート!D32)</f>
        <v/>
      </c>
      <c r="E30" s="73" t="str">
        <f>IF(入力シート!E32="","",ASC(入力シート!E32))</f>
        <v/>
      </c>
      <c r="F30" s="78" t="str">
        <f>IF(入力シート!F32="","",入力シート!F32)</f>
        <v/>
      </c>
      <c r="G30" s="85" t="str">
        <f>IF(入力シート!G32="","",入力シート!G32)</f>
        <v/>
      </c>
      <c r="H30" s="92" t="str">
        <f>IF(入力シート!I32="","",入力シート!I32)</f>
        <v/>
      </c>
      <c r="I30" s="103" t="str">
        <f>IF(入力シート!J32="","",入力シート!J32)</f>
        <v/>
      </c>
      <c r="J30" s="216" t="str">
        <f>IF(入力シート!L32="","",入力シート!L32)</f>
        <v/>
      </c>
      <c r="K30" s="217"/>
      <c r="L30" s="113"/>
      <c r="M30" s="117" t="s">
        <v>14</v>
      </c>
      <c r="N30" s="124" t="s">
        <v>11</v>
      </c>
    </row>
    <row r="31" spans="2:15" ht="24.9" customHeight="1" x14ac:dyDescent="0.2">
      <c r="B31" s="51" t="str">
        <f>IF(入力シート!C33="","",11)</f>
        <v/>
      </c>
      <c r="C31" s="60" t="str">
        <f>IF(入力シート!C33="","",入力シート!T33)</f>
        <v/>
      </c>
      <c r="D31" s="68" t="str">
        <f>IF(入力シート!D33="","",入力シート!D33)</f>
        <v/>
      </c>
      <c r="E31" s="73" t="str">
        <f>IF(入力シート!E33="","",ASC(入力シート!E33))</f>
        <v/>
      </c>
      <c r="F31" s="78" t="str">
        <f>IF(入力シート!F33="","",入力シート!F33)</f>
        <v/>
      </c>
      <c r="G31" s="85" t="str">
        <f>IF(入力シート!G33="","",入力シート!G33)</f>
        <v/>
      </c>
      <c r="H31" s="92" t="str">
        <f>IF(入力シート!I33="","",入力シート!I33)</f>
        <v/>
      </c>
      <c r="I31" s="103" t="str">
        <f>IF(入力シート!J33="","",入力シート!J33)</f>
        <v/>
      </c>
      <c r="J31" s="216" t="str">
        <f>IF(入力シート!L33="","",入力シート!L33)</f>
        <v/>
      </c>
      <c r="K31" s="217"/>
      <c r="L31" s="113"/>
      <c r="M31" s="117" t="s">
        <v>14</v>
      </c>
      <c r="N31" s="124" t="s">
        <v>11</v>
      </c>
    </row>
    <row r="32" spans="2:15" ht="24.9" customHeight="1" x14ac:dyDescent="0.2">
      <c r="B32" s="51" t="str">
        <f>IF(入力シート!C34="","",12)</f>
        <v/>
      </c>
      <c r="C32" s="60" t="str">
        <f>IF(入力シート!C34="","",入力シート!T34)</f>
        <v/>
      </c>
      <c r="D32" s="68" t="str">
        <f>IF(入力シート!D34="","",入力シート!D34)</f>
        <v/>
      </c>
      <c r="E32" s="73" t="str">
        <f>IF(入力シート!E34="","",ASC(入力シート!E34))</f>
        <v/>
      </c>
      <c r="F32" s="78" t="str">
        <f>IF(入力シート!F34="","",入力シート!F34)</f>
        <v/>
      </c>
      <c r="G32" s="85" t="str">
        <f>IF(入力シート!G34="","",入力シート!G34)</f>
        <v/>
      </c>
      <c r="H32" s="92" t="str">
        <f>IF(入力シート!I34="","",入力シート!I34)</f>
        <v/>
      </c>
      <c r="I32" s="103" t="str">
        <f>IF(入力シート!J34="","",入力シート!J34)</f>
        <v/>
      </c>
      <c r="J32" s="216" t="str">
        <f>IF(入力シート!L34="","",入力シート!L34)</f>
        <v/>
      </c>
      <c r="K32" s="217"/>
      <c r="L32" s="113"/>
      <c r="M32" s="117" t="s">
        <v>14</v>
      </c>
      <c r="N32" s="124" t="s">
        <v>11</v>
      </c>
    </row>
    <row r="33" spans="2:14" ht="24.9" customHeight="1" x14ac:dyDescent="0.2">
      <c r="B33" s="51" t="str">
        <f>IF(入力シート!C35="","",13)</f>
        <v/>
      </c>
      <c r="C33" s="60" t="str">
        <f>IF(入力シート!C35="","",入力シート!T35)</f>
        <v/>
      </c>
      <c r="D33" s="68" t="str">
        <f>IF(入力シート!D35="","",入力シート!D35)</f>
        <v/>
      </c>
      <c r="E33" s="73" t="str">
        <f>IF(入力シート!E35="","",ASC(入力シート!E35))</f>
        <v/>
      </c>
      <c r="F33" s="78" t="str">
        <f>IF(入力シート!F35="","",入力シート!F35)</f>
        <v/>
      </c>
      <c r="G33" s="85" t="str">
        <f>IF(入力シート!G35="","",入力シート!G35)</f>
        <v/>
      </c>
      <c r="H33" s="92" t="str">
        <f>IF(入力シート!I35="","",入力シート!I35)</f>
        <v/>
      </c>
      <c r="I33" s="103" t="str">
        <f>IF(入力シート!J35="","",入力シート!J35)</f>
        <v/>
      </c>
      <c r="J33" s="216" t="str">
        <f>IF(入力シート!L35="","",入力シート!L35)</f>
        <v/>
      </c>
      <c r="K33" s="217"/>
      <c r="L33" s="113"/>
      <c r="M33" s="117" t="s">
        <v>14</v>
      </c>
      <c r="N33" s="124" t="s">
        <v>11</v>
      </c>
    </row>
    <row r="34" spans="2:14" ht="24.9" customHeight="1" x14ac:dyDescent="0.2">
      <c r="B34" s="51" t="str">
        <f>IF(入力シート!C36="","",14)</f>
        <v/>
      </c>
      <c r="C34" s="60" t="str">
        <f>IF(入力シート!C36="","",入力シート!T36)</f>
        <v/>
      </c>
      <c r="D34" s="68" t="str">
        <f>IF(入力シート!D36="","",入力シート!D36)</f>
        <v/>
      </c>
      <c r="E34" s="73" t="str">
        <f>IF(入力シート!E36="","",ASC(入力シート!E36))</f>
        <v/>
      </c>
      <c r="F34" s="78" t="str">
        <f>IF(入力シート!F36="","",入力シート!F36)</f>
        <v/>
      </c>
      <c r="G34" s="85" t="str">
        <f>IF(入力シート!G36="","",入力シート!G36)</f>
        <v/>
      </c>
      <c r="H34" s="92" t="str">
        <f>IF(入力シート!I36="","",入力シート!I36)</f>
        <v/>
      </c>
      <c r="I34" s="103" t="str">
        <f>IF(入力シート!J36="","",入力シート!J36)</f>
        <v/>
      </c>
      <c r="J34" s="216" t="str">
        <f>IF(入力シート!L36="","",入力シート!L36)</f>
        <v/>
      </c>
      <c r="K34" s="217"/>
      <c r="L34" s="113"/>
      <c r="M34" s="117" t="s">
        <v>14</v>
      </c>
      <c r="N34" s="124" t="s">
        <v>11</v>
      </c>
    </row>
    <row r="35" spans="2:14" ht="24.9" customHeight="1" x14ac:dyDescent="0.2">
      <c r="B35" s="51" t="str">
        <f>IF(入力シート!C37="","",15)</f>
        <v/>
      </c>
      <c r="C35" s="60" t="str">
        <f>IF(入力シート!C37="","",入力シート!T37)</f>
        <v/>
      </c>
      <c r="D35" s="68" t="str">
        <f>IF(入力シート!D37="","",入力シート!D37)</f>
        <v/>
      </c>
      <c r="E35" s="73" t="str">
        <f>IF(入力シート!E37="","",ASC(入力シート!E37))</f>
        <v/>
      </c>
      <c r="F35" s="78" t="str">
        <f>IF(入力シート!F37="","",入力シート!F37)</f>
        <v/>
      </c>
      <c r="G35" s="85" t="str">
        <f>IF(入力シート!G37="","",入力シート!G37)</f>
        <v/>
      </c>
      <c r="H35" s="92" t="str">
        <f>IF(入力シート!I37="","",入力シート!I37)</f>
        <v/>
      </c>
      <c r="I35" s="103" t="str">
        <f>IF(入力シート!J37="","",入力シート!J37)</f>
        <v/>
      </c>
      <c r="J35" s="216" t="str">
        <f>IF(入力シート!L37="","",入力シート!L37)</f>
        <v/>
      </c>
      <c r="K35" s="217"/>
      <c r="L35" s="113"/>
      <c r="M35" s="117" t="s">
        <v>14</v>
      </c>
      <c r="N35" s="124" t="s">
        <v>11</v>
      </c>
    </row>
    <row r="36" spans="2:14" ht="24.9" customHeight="1" x14ac:dyDescent="0.2">
      <c r="B36" s="51" t="str">
        <f>IF(入力シート!C38="","",16)</f>
        <v/>
      </c>
      <c r="C36" s="60" t="str">
        <f>IF(入力シート!C38="","",入力シート!T38)</f>
        <v/>
      </c>
      <c r="D36" s="68" t="str">
        <f>IF(入力シート!D38="","",入力シート!D38)</f>
        <v/>
      </c>
      <c r="E36" s="73" t="str">
        <f>IF(入力シート!E38="","",ASC(入力シート!E38))</f>
        <v/>
      </c>
      <c r="F36" s="78" t="str">
        <f>IF(入力シート!F38="","",入力シート!F38)</f>
        <v/>
      </c>
      <c r="G36" s="85" t="str">
        <f>IF(入力シート!G38="","",入力シート!G38)</f>
        <v/>
      </c>
      <c r="H36" s="92" t="str">
        <f>IF(入力シート!I38="","",入力シート!I38)</f>
        <v/>
      </c>
      <c r="I36" s="103" t="str">
        <f>IF(入力シート!J38="","",入力シート!J38)</f>
        <v/>
      </c>
      <c r="J36" s="216" t="str">
        <f>IF(入力シート!L38="","",入力シート!L38)</f>
        <v/>
      </c>
      <c r="K36" s="217"/>
      <c r="L36" s="113"/>
      <c r="M36" s="117" t="s">
        <v>14</v>
      </c>
      <c r="N36" s="124" t="s">
        <v>11</v>
      </c>
    </row>
    <row r="37" spans="2:14" ht="24.9" customHeight="1" x14ac:dyDescent="0.2">
      <c r="B37" s="51" t="str">
        <f>IF(入力シート!C39="","",17)</f>
        <v/>
      </c>
      <c r="C37" s="60" t="str">
        <f>IF(入力シート!C39="","",入力シート!T39)</f>
        <v/>
      </c>
      <c r="D37" s="68" t="str">
        <f>IF(入力シート!D39="","",入力シート!D39)</f>
        <v/>
      </c>
      <c r="E37" s="73" t="str">
        <f>IF(入力シート!E39="","",ASC(入力シート!E39))</f>
        <v/>
      </c>
      <c r="F37" s="78" t="str">
        <f>IF(入力シート!F39="","",入力シート!F39)</f>
        <v/>
      </c>
      <c r="G37" s="85" t="str">
        <f>IF(入力シート!G39="","",入力シート!G39)</f>
        <v/>
      </c>
      <c r="H37" s="92" t="str">
        <f>IF(入力シート!I39="","",入力シート!I39)</f>
        <v/>
      </c>
      <c r="I37" s="103" t="str">
        <f>IF(入力シート!J39="","",入力シート!J39)</f>
        <v/>
      </c>
      <c r="J37" s="216" t="str">
        <f>IF(入力シート!L39="","",入力シート!L39)</f>
        <v/>
      </c>
      <c r="K37" s="217"/>
      <c r="L37" s="113"/>
      <c r="M37" s="117" t="s">
        <v>14</v>
      </c>
      <c r="N37" s="124" t="s">
        <v>11</v>
      </c>
    </row>
    <row r="38" spans="2:14" ht="24.9" customHeight="1" x14ac:dyDescent="0.2">
      <c r="B38" s="51" t="str">
        <f>IF(入力シート!C40="","",18)</f>
        <v/>
      </c>
      <c r="C38" s="60" t="str">
        <f>IF(入力シート!C40="","",入力シート!T40)</f>
        <v/>
      </c>
      <c r="D38" s="68" t="str">
        <f>IF(入力シート!D40="","",入力シート!D40)</f>
        <v/>
      </c>
      <c r="E38" s="73" t="str">
        <f>IF(入力シート!E40="","",ASC(入力シート!E40))</f>
        <v/>
      </c>
      <c r="F38" s="78" t="str">
        <f>IF(入力シート!F40="","",入力シート!F40)</f>
        <v/>
      </c>
      <c r="G38" s="85" t="str">
        <f>IF(入力シート!G40="","",入力シート!G40)</f>
        <v/>
      </c>
      <c r="H38" s="92" t="str">
        <f>IF(入力シート!I40="","",入力シート!I40)</f>
        <v/>
      </c>
      <c r="I38" s="103" t="str">
        <f>IF(入力シート!J40="","",入力シート!J40)</f>
        <v/>
      </c>
      <c r="J38" s="216" t="str">
        <f>IF(入力シート!L40="","",入力シート!L40)</f>
        <v/>
      </c>
      <c r="K38" s="217"/>
      <c r="L38" s="113"/>
      <c r="M38" s="117" t="s">
        <v>14</v>
      </c>
      <c r="N38" s="124" t="s">
        <v>11</v>
      </c>
    </row>
    <row r="39" spans="2:14" ht="24.6" customHeight="1" x14ac:dyDescent="0.2">
      <c r="B39" s="51" t="str">
        <f>IF(入力シート!C41="","",19)</f>
        <v/>
      </c>
      <c r="C39" s="60" t="str">
        <f>IF(入力シート!C41="","",入力シート!T41)</f>
        <v/>
      </c>
      <c r="D39" s="68" t="str">
        <f>IF(入力シート!D41="","",入力シート!D41)</f>
        <v/>
      </c>
      <c r="E39" s="73" t="str">
        <f>IF(入力シート!E41="","",ASC(入力シート!E41))</f>
        <v/>
      </c>
      <c r="F39" s="78" t="str">
        <f>IF(入力シート!F41="","",入力シート!F41)</f>
        <v/>
      </c>
      <c r="G39" s="85" t="str">
        <f>IF(入力シート!G41="","",入力シート!G41)</f>
        <v/>
      </c>
      <c r="H39" s="92" t="str">
        <f>IF(入力シート!I41="","",入力シート!I41)</f>
        <v/>
      </c>
      <c r="I39" s="103" t="str">
        <f>IF(入力シート!J41="","",入力シート!J41)</f>
        <v/>
      </c>
      <c r="J39" s="216" t="str">
        <f>IF(入力シート!L41="","",入力シート!L41)</f>
        <v/>
      </c>
      <c r="K39" s="217"/>
      <c r="L39" s="113"/>
      <c r="M39" s="117" t="s">
        <v>14</v>
      </c>
      <c r="N39" s="124" t="s">
        <v>11</v>
      </c>
    </row>
    <row r="40" spans="2:14" ht="24.9" customHeight="1" x14ac:dyDescent="0.2">
      <c r="B40" s="52" t="str">
        <f>IF(入力シート!C42="","",20)</f>
        <v/>
      </c>
      <c r="C40" s="61" t="str">
        <f>IF(入力シート!C42="","",入力シート!T42)</f>
        <v/>
      </c>
      <c r="D40" s="69" t="str">
        <f>IF(入力シート!D42="","",入力シート!D42)</f>
        <v/>
      </c>
      <c r="E40" s="74" t="str">
        <f>IF(入力シート!E42="","",ASC(入力シート!E42))</f>
        <v/>
      </c>
      <c r="F40" s="79" t="str">
        <f>IF(入力シート!F42="","",入力シート!F42)</f>
        <v/>
      </c>
      <c r="G40" s="86" t="str">
        <f>IF(入力シート!G42="","",入力シート!G42)</f>
        <v/>
      </c>
      <c r="H40" s="93" t="str">
        <f>IF(入力シート!I42="","",入力シート!I42)</f>
        <v/>
      </c>
      <c r="I40" s="104" t="str">
        <f>IF(入力シート!J42="","",入力シート!J42)</f>
        <v/>
      </c>
      <c r="J40" s="218" t="str">
        <f>IF(入力シート!L42="","",入力シート!L42)</f>
        <v/>
      </c>
      <c r="K40" s="219"/>
      <c r="L40" s="114"/>
      <c r="M40" s="118" t="s">
        <v>14</v>
      </c>
      <c r="N40" s="125" t="s">
        <v>11</v>
      </c>
    </row>
    <row r="41" spans="2:14" ht="24.9" customHeight="1" x14ac:dyDescent="0.2">
      <c r="B41" s="50" t="str">
        <f>IF(入力シート!C43="","",21)</f>
        <v/>
      </c>
      <c r="C41" s="59" t="str">
        <f>IF(入力シート!C43="","",入力シート!T43)</f>
        <v/>
      </c>
      <c r="D41" s="67" t="str">
        <f>IF(入力シート!D43="","",入力シート!D43)</f>
        <v/>
      </c>
      <c r="E41" s="72" t="str">
        <f>IF(入力シート!E43="","",ASC(入力シート!E43))</f>
        <v/>
      </c>
      <c r="F41" s="77" t="str">
        <f>IF(入力シート!F43="","",入力シート!F43)</f>
        <v/>
      </c>
      <c r="G41" s="84" t="str">
        <f>IF(入力シート!G43="","",入力シート!G43)</f>
        <v/>
      </c>
      <c r="H41" s="94" t="str">
        <f>IF(入力シート!I43="","",入力シート!I43)</f>
        <v/>
      </c>
      <c r="I41" s="102" t="str">
        <f>IF(入力シート!J43="","",入力シート!J43)</f>
        <v/>
      </c>
      <c r="J41" s="214" t="str">
        <f>IF(入力シート!L43="","",入力シート!L43)</f>
        <v/>
      </c>
      <c r="K41" s="215"/>
      <c r="L41" s="112"/>
      <c r="M41" s="116" t="s">
        <v>14</v>
      </c>
      <c r="N41" s="123" t="s">
        <v>11</v>
      </c>
    </row>
    <row r="42" spans="2:14" ht="24.9" customHeight="1" x14ac:dyDescent="0.2">
      <c r="B42" s="51" t="str">
        <f>IF(入力シート!C44="","",22)</f>
        <v/>
      </c>
      <c r="C42" s="60" t="str">
        <f>IF(入力シート!C44="","",入力シート!T44)</f>
        <v/>
      </c>
      <c r="D42" s="68" t="str">
        <f>IF(入力シート!D44="","",入力シート!D44)</f>
        <v/>
      </c>
      <c r="E42" s="73" t="str">
        <f>IF(入力シート!E44="","",ASC(入力シート!E44))</f>
        <v/>
      </c>
      <c r="F42" s="78" t="str">
        <f>IF(入力シート!F44="","",入力シート!F44)</f>
        <v/>
      </c>
      <c r="G42" s="85" t="str">
        <f>IF(入力シート!G44="","",入力シート!G44)</f>
        <v/>
      </c>
      <c r="H42" s="92" t="str">
        <f>IF(入力シート!I44="","",入力シート!I44)</f>
        <v/>
      </c>
      <c r="I42" s="103" t="str">
        <f>IF(入力シート!J44="","",入力シート!J44)</f>
        <v/>
      </c>
      <c r="J42" s="216" t="str">
        <f>IF(入力シート!L44="","",入力シート!L44)</f>
        <v/>
      </c>
      <c r="K42" s="217"/>
      <c r="L42" s="113"/>
      <c r="M42" s="117" t="s">
        <v>14</v>
      </c>
      <c r="N42" s="124" t="s">
        <v>11</v>
      </c>
    </row>
    <row r="43" spans="2:14" ht="24.9" customHeight="1" x14ac:dyDescent="0.2">
      <c r="B43" s="51" t="str">
        <f>IF(入力シート!C45="","",23)</f>
        <v/>
      </c>
      <c r="C43" s="60" t="str">
        <f>IF(入力シート!C45="","",入力シート!T45)</f>
        <v/>
      </c>
      <c r="D43" s="68" t="str">
        <f>IF(入力シート!D45="","",入力シート!D45)</f>
        <v/>
      </c>
      <c r="E43" s="73" t="str">
        <f>IF(入力シート!E45="","",ASC(入力シート!E45))</f>
        <v/>
      </c>
      <c r="F43" s="78" t="str">
        <f>IF(入力シート!F45="","",入力シート!F45)</f>
        <v/>
      </c>
      <c r="G43" s="85" t="str">
        <f>IF(入力シート!G45="","",入力シート!G45)</f>
        <v/>
      </c>
      <c r="H43" s="92" t="str">
        <f>IF(入力シート!I45="","",入力シート!I45)</f>
        <v/>
      </c>
      <c r="I43" s="103" t="str">
        <f>IF(入力シート!J45="","",入力シート!J45)</f>
        <v/>
      </c>
      <c r="J43" s="216" t="str">
        <f>IF(入力シート!L45="","",入力シート!L45)</f>
        <v/>
      </c>
      <c r="K43" s="217"/>
      <c r="L43" s="113"/>
      <c r="M43" s="117" t="s">
        <v>14</v>
      </c>
      <c r="N43" s="124" t="s">
        <v>11</v>
      </c>
    </row>
    <row r="44" spans="2:14" ht="24.9" customHeight="1" x14ac:dyDescent="0.2">
      <c r="B44" s="51" t="str">
        <f>IF(入力シート!C46="","",24)</f>
        <v/>
      </c>
      <c r="C44" s="60" t="str">
        <f>IF(入力シート!C46="","",入力シート!T46)</f>
        <v/>
      </c>
      <c r="D44" s="68" t="str">
        <f>IF(入力シート!D46="","",入力シート!D46)</f>
        <v/>
      </c>
      <c r="E44" s="73" t="str">
        <f>IF(入力シート!E46="","",ASC(入力シート!E46))</f>
        <v/>
      </c>
      <c r="F44" s="78" t="str">
        <f>IF(入力シート!F46="","",入力シート!F46)</f>
        <v/>
      </c>
      <c r="G44" s="85" t="str">
        <f>IF(入力シート!G46="","",入力シート!G46)</f>
        <v/>
      </c>
      <c r="H44" s="92" t="str">
        <f>IF(入力シート!I46="","",入力シート!I46)</f>
        <v/>
      </c>
      <c r="I44" s="103" t="str">
        <f>IF(入力シート!J46="","",入力シート!J46)</f>
        <v/>
      </c>
      <c r="J44" s="216" t="str">
        <f>IF(入力シート!L46="","",入力シート!L46)</f>
        <v/>
      </c>
      <c r="K44" s="217"/>
      <c r="L44" s="113"/>
      <c r="M44" s="117" t="s">
        <v>14</v>
      </c>
      <c r="N44" s="124" t="s">
        <v>11</v>
      </c>
    </row>
    <row r="45" spans="2:14" ht="24.9" customHeight="1" x14ac:dyDescent="0.2">
      <c r="B45" s="51" t="str">
        <f>IF(入力シート!C47="","",25)</f>
        <v/>
      </c>
      <c r="C45" s="60" t="str">
        <f>IF(入力シート!C47="","",入力シート!T47)</f>
        <v/>
      </c>
      <c r="D45" s="68" t="str">
        <f>IF(入力シート!D47="","",入力シート!D47)</f>
        <v/>
      </c>
      <c r="E45" s="73" t="str">
        <f>IF(入力シート!E47="","",ASC(入力シート!E47))</f>
        <v/>
      </c>
      <c r="F45" s="78" t="str">
        <f>IF(入力シート!F47="","",入力シート!F47)</f>
        <v/>
      </c>
      <c r="G45" s="85" t="str">
        <f>IF(入力シート!G47="","",入力シート!G47)</f>
        <v/>
      </c>
      <c r="H45" s="92" t="str">
        <f>IF(入力シート!I47="","",入力シート!I47)</f>
        <v/>
      </c>
      <c r="I45" s="103" t="str">
        <f>IF(入力シート!J47="","",入力シート!J47)</f>
        <v/>
      </c>
      <c r="J45" s="216" t="str">
        <f>IF(入力シート!L47="","",入力シート!L47)</f>
        <v/>
      </c>
      <c r="K45" s="217"/>
      <c r="L45" s="113"/>
      <c r="M45" s="117" t="s">
        <v>14</v>
      </c>
      <c r="N45" s="124" t="s">
        <v>11</v>
      </c>
    </row>
    <row r="46" spans="2:14" ht="24.9" customHeight="1" x14ac:dyDescent="0.2">
      <c r="B46" s="51" t="str">
        <f>IF(入力シート!C48="","",26)</f>
        <v/>
      </c>
      <c r="C46" s="60" t="str">
        <f>IF(入力シート!C48="","",入力シート!T48)</f>
        <v/>
      </c>
      <c r="D46" s="68" t="str">
        <f>IF(入力シート!D48="","",入力シート!D48)</f>
        <v/>
      </c>
      <c r="E46" s="73" t="str">
        <f>IF(入力シート!E48="","",ASC(入力シート!E48))</f>
        <v/>
      </c>
      <c r="F46" s="78" t="str">
        <f>IF(入力シート!F48="","",入力シート!F48)</f>
        <v/>
      </c>
      <c r="G46" s="85" t="str">
        <f>IF(入力シート!G48="","",入力シート!G48)</f>
        <v/>
      </c>
      <c r="H46" s="92" t="str">
        <f>IF(入力シート!I48="","",入力シート!I48)</f>
        <v/>
      </c>
      <c r="I46" s="103" t="str">
        <f>IF(入力シート!J48="","",入力シート!J48)</f>
        <v/>
      </c>
      <c r="J46" s="216" t="str">
        <f>IF(入力シート!L48="","",入力シート!L48)</f>
        <v/>
      </c>
      <c r="K46" s="217"/>
      <c r="L46" s="113"/>
      <c r="M46" s="117" t="s">
        <v>14</v>
      </c>
      <c r="N46" s="124" t="s">
        <v>11</v>
      </c>
    </row>
    <row r="47" spans="2:14" ht="24.9" customHeight="1" x14ac:dyDescent="0.2">
      <c r="B47" s="51" t="str">
        <f>IF(入力シート!C49="","",27)</f>
        <v/>
      </c>
      <c r="C47" s="60" t="str">
        <f>IF(入力シート!C49="","",入力シート!T49)</f>
        <v/>
      </c>
      <c r="D47" s="68" t="str">
        <f>IF(入力シート!D49="","",入力シート!D49)</f>
        <v/>
      </c>
      <c r="E47" s="73" t="str">
        <f>IF(入力シート!E49="","",ASC(入力シート!E49))</f>
        <v/>
      </c>
      <c r="F47" s="78" t="str">
        <f>IF(入力シート!F49="","",入力シート!F49)</f>
        <v/>
      </c>
      <c r="G47" s="85" t="str">
        <f>IF(入力シート!G49="","",入力シート!G49)</f>
        <v/>
      </c>
      <c r="H47" s="92" t="str">
        <f>IF(入力シート!I49="","",入力シート!I49)</f>
        <v/>
      </c>
      <c r="I47" s="103" t="str">
        <f>IF(入力シート!J49="","",入力シート!J49)</f>
        <v/>
      </c>
      <c r="J47" s="216" t="str">
        <f>IF(入力シート!L49="","",入力シート!L49)</f>
        <v/>
      </c>
      <c r="K47" s="217"/>
      <c r="L47" s="113"/>
      <c r="M47" s="117" t="s">
        <v>14</v>
      </c>
      <c r="N47" s="124" t="s">
        <v>11</v>
      </c>
    </row>
    <row r="48" spans="2:14" ht="24.9" customHeight="1" x14ac:dyDescent="0.2">
      <c r="B48" s="51" t="str">
        <f>IF(入力シート!C50="","",28)</f>
        <v/>
      </c>
      <c r="C48" s="60" t="str">
        <f>IF(入力シート!C50="","",入力シート!T50)</f>
        <v/>
      </c>
      <c r="D48" s="68" t="str">
        <f>IF(入力シート!D50="","",入力シート!D50)</f>
        <v/>
      </c>
      <c r="E48" s="73" t="str">
        <f>IF(入力シート!E50="","",ASC(入力シート!E50))</f>
        <v/>
      </c>
      <c r="F48" s="78" t="str">
        <f>IF(入力シート!F50="","",入力シート!F50)</f>
        <v/>
      </c>
      <c r="G48" s="85" t="str">
        <f>IF(入力シート!G50="","",入力シート!G50)</f>
        <v/>
      </c>
      <c r="H48" s="92" t="str">
        <f>IF(入力シート!I50="","",入力シート!I50)</f>
        <v/>
      </c>
      <c r="I48" s="103" t="str">
        <f>IF(入力シート!J50="","",入力シート!J50)</f>
        <v/>
      </c>
      <c r="J48" s="216" t="str">
        <f>IF(入力シート!L50="","",入力シート!L50)</f>
        <v/>
      </c>
      <c r="K48" s="217"/>
      <c r="L48" s="113"/>
      <c r="M48" s="117" t="s">
        <v>14</v>
      </c>
      <c r="N48" s="124" t="s">
        <v>11</v>
      </c>
    </row>
    <row r="49" spans="2:14" ht="24.9" customHeight="1" x14ac:dyDescent="0.2">
      <c r="B49" s="51" t="str">
        <f>IF(入力シート!C51="","",29)</f>
        <v/>
      </c>
      <c r="C49" s="60" t="str">
        <f>IF(入力シート!C51="","",入力シート!T51)</f>
        <v/>
      </c>
      <c r="D49" s="68" t="str">
        <f>IF(入力シート!D51="","",入力シート!D51)</f>
        <v/>
      </c>
      <c r="E49" s="73" t="str">
        <f>IF(入力シート!E51="","",ASC(入力シート!E51))</f>
        <v/>
      </c>
      <c r="F49" s="78" t="str">
        <f>IF(入力シート!F51="","",入力シート!F51)</f>
        <v/>
      </c>
      <c r="G49" s="85" t="str">
        <f>IF(入力シート!G51="","",入力シート!G51)</f>
        <v/>
      </c>
      <c r="H49" s="92" t="str">
        <f>IF(入力シート!I51="","",入力シート!I51)</f>
        <v/>
      </c>
      <c r="I49" s="103" t="str">
        <f>IF(入力シート!J51="","",入力シート!J51)</f>
        <v/>
      </c>
      <c r="J49" s="216" t="str">
        <f>IF(入力シート!L51="","",入力シート!L51)</f>
        <v/>
      </c>
      <c r="K49" s="217"/>
      <c r="L49" s="113"/>
      <c r="M49" s="117" t="s">
        <v>14</v>
      </c>
      <c r="N49" s="124" t="s">
        <v>11</v>
      </c>
    </row>
    <row r="50" spans="2:14" ht="24.9" customHeight="1" x14ac:dyDescent="0.2">
      <c r="B50" s="51" t="str">
        <f>IF(入力シート!C52="","",30)</f>
        <v/>
      </c>
      <c r="C50" s="60" t="str">
        <f>IF(入力シート!C52="","",入力シート!T52)</f>
        <v/>
      </c>
      <c r="D50" s="68" t="str">
        <f>IF(入力シート!D52="","",入力シート!D52)</f>
        <v/>
      </c>
      <c r="E50" s="73" t="str">
        <f>IF(入力シート!E52="","",ASC(入力シート!E52))</f>
        <v/>
      </c>
      <c r="F50" s="78" t="str">
        <f>IF(入力シート!F52="","",入力シート!F52)</f>
        <v/>
      </c>
      <c r="G50" s="85" t="str">
        <f>IF(入力シート!G52="","",入力シート!G52)</f>
        <v/>
      </c>
      <c r="H50" s="92" t="str">
        <f>IF(入力シート!I52="","",入力シート!I52)</f>
        <v/>
      </c>
      <c r="I50" s="103" t="str">
        <f>IF(入力シート!J52="","",入力シート!J52)</f>
        <v/>
      </c>
      <c r="J50" s="216" t="str">
        <f>IF(入力シート!L52="","",入力シート!L52)</f>
        <v/>
      </c>
      <c r="K50" s="217"/>
      <c r="L50" s="113"/>
      <c r="M50" s="117" t="s">
        <v>14</v>
      </c>
      <c r="N50" s="124" t="s">
        <v>11</v>
      </c>
    </row>
    <row r="51" spans="2:14" ht="24.9" customHeight="1" x14ac:dyDescent="0.2">
      <c r="B51" s="51" t="str">
        <f>IF(入力シート!C53="","",31)</f>
        <v/>
      </c>
      <c r="C51" s="60" t="str">
        <f>IF(入力シート!C53="","",入力シート!T53)</f>
        <v/>
      </c>
      <c r="D51" s="68" t="str">
        <f>IF(入力シート!D53="","",入力シート!D53)</f>
        <v/>
      </c>
      <c r="E51" s="73" t="str">
        <f>IF(入力シート!E53="","",ASC(入力シート!E53))</f>
        <v/>
      </c>
      <c r="F51" s="78" t="str">
        <f>IF(入力シート!F53="","",入力シート!F53)</f>
        <v/>
      </c>
      <c r="G51" s="85" t="str">
        <f>IF(入力シート!G53="","",入力シート!G53)</f>
        <v/>
      </c>
      <c r="H51" s="92" t="str">
        <f>IF(入力シート!I53="","",入力シート!I53)</f>
        <v/>
      </c>
      <c r="I51" s="103" t="str">
        <f>IF(入力シート!J53="","",入力シート!J53)</f>
        <v/>
      </c>
      <c r="J51" s="216" t="str">
        <f>IF(入力シート!L53="","",入力シート!L53)</f>
        <v/>
      </c>
      <c r="K51" s="217"/>
      <c r="L51" s="113"/>
      <c r="M51" s="117" t="s">
        <v>14</v>
      </c>
      <c r="N51" s="124" t="s">
        <v>11</v>
      </c>
    </row>
    <row r="52" spans="2:14" ht="24.9" customHeight="1" x14ac:dyDescent="0.2">
      <c r="B52" s="51" t="str">
        <f>IF(入力シート!C54="","",32)</f>
        <v/>
      </c>
      <c r="C52" s="60" t="str">
        <f>IF(入力シート!C54="","",入力シート!T54)</f>
        <v/>
      </c>
      <c r="D52" s="68" t="str">
        <f>IF(入力シート!D54="","",入力シート!D54)</f>
        <v/>
      </c>
      <c r="E52" s="73" t="str">
        <f>IF(入力シート!E54="","",ASC(入力シート!E54))</f>
        <v/>
      </c>
      <c r="F52" s="78" t="str">
        <f>IF(入力シート!F54="","",入力シート!F54)</f>
        <v/>
      </c>
      <c r="G52" s="85" t="str">
        <f>IF(入力シート!G54="","",入力シート!G54)</f>
        <v/>
      </c>
      <c r="H52" s="92" t="str">
        <f>IF(入力シート!I54="","",入力シート!I54)</f>
        <v/>
      </c>
      <c r="I52" s="103" t="str">
        <f>IF(入力シート!J54="","",入力シート!J54)</f>
        <v/>
      </c>
      <c r="J52" s="216" t="str">
        <f>IF(入力シート!L54="","",入力シート!L54)</f>
        <v/>
      </c>
      <c r="K52" s="217"/>
      <c r="L52" s="113"/>
      <c r="M52" s="117" t="s">
        <v>14</v>
      </c>
      <c r="N52" s="124" t="s">
        <v>11</v>
      </c>
    </row>
    <row r="53" spans="2:14" ht="24.9" customHeight="1" x14ac:dyDescent="0.2">
      <c r="B53" s="51" t="str">
        <f>IF(入力シート!C55="","",33)</f>
        <v/>
      </c>
      <c r="C53" s="60" t="str">
        <f>IF(入力シート!C55="","",入力シート!T55)</f>
        <v/>
      </c>
      <c r="D53" s="68" t="str">
        <f>IF(入力シート!D55="","",入力シート!D55)</f>
        <v/>
      </c>
      <c r="E53" s="73" t="str">
        <f>IF(入力シート!E55="","",ASC(入力シート!E55))</f>
        <v/>
      </c>
      <c r="F53" s="78" t="str">
        <f>IF(入力シート!F55="","",入力シート!F55)</f>
        <v/>
      </c>
      <c r="G53" s="85" t="str">
        <f>IF(入力シート!G55="","",入力シート!G55)</f>
        <v/>
      </c>
      <c r="H53" s="92" t="str">
        <f>IF(入力シート!I55="","",入力シート!I55)</f>
        <v/>
      </c>
      <c r="I53" s="103" t="str">
        <f>IF(入力シート!J55="","",入力シート!J55)</f>
        <v/>
      </c>
      <c r="J53" s="216" t="str">
        <f>IF(入力シート!L55="","",入力シート!L55)</f>
        <v/>
      </c>
      <c r="K53" s="217"/>
      <c r="L53" s="113"/>
      <c r="M53" s="117" t="s">
        <v>14</v>
      </c>
      <c r="N53" s="124" t="s">
        <v>11</v>
      </c>
    </row>
    <row r="54" spans="2:14" ht="24.9" customHeight="1" x14ac:dyDescent="0.2">
      <c r="B54" s="51" t="str">
        <f>IF(入力シート!C56="","",34)</f>
        <v/>
      </c>
      <c r="C54" s="60" t="str">
        <f>IF(入力シート!C56="","",入力シート!T56)</f>
        <v/>
      </c>
      <c r="D54" s="68" t="str">
        <f>IF(入力シート!D56="","",入力シート!D56)</f>
        <v/>
      </c>
      <c r="E54" s="73" t="str">
        <f>IF(入力シート!E56="","",ASC(入力シート!E56))</f>
        <v/>
      </c>
      <c r="F54" s="78" t="str">
        <f>IF(入力シート!F56="","",入力シート!F56)</f>
        <v/>
      </c>
      <c r="G54" s="85" t="str">
        <f>IF(入力シート!G56="","",入力シート!G56)</f>
        <v/>
      </c>
      <c r="H54" s="92" t="str">
        <f>IF(入力シート!I56="","",入力シート!I56)</f>
        <v/>
      </c>
      <c r="I54" s="103" t="str">
        <f>IF(入力シート!J56="","",入力シート!J56)</f>
        <v/>
      </c>
      <c r="J54" s="216" t="str">
        <f>IF(入力シート!L56="","",入力シート!L56)</f>
        <v/>
      </c>
      <c r="K54" s="217"/>
      <c r="L54" s="113"/>
      <c r="M54" s="117" t="s">
        <v>14</v>
      </c>
      <c r="N54" s="124" t="s">
        <v>11</v>
      </c>
    </row>
    <row r="55" spans="2:14" ht="24.9" customHeight="1" x14ac:dyDescent="0.2">
      <c r="B55" s="51" t="str">
        <f>IF(入力シート!C57="","",35)</f>
        <v/>
      </c>
      <c r="C55" s="60" t="str">
        <f>IF(入力シート!C57="","",入力シート!T57)</f>
        <v/>
      </c>
      <c r="D55" s="68" t="str">
        <f>IF(入力シート!D57="","",入力シート!D57)</f>
        <v/>
      </c>
      <c r="E55" s="73" t="str">
        <f>IF(入力シート!E57="","",ASC(入力シート!E57))</f>
        <v/>
      </c>
      <c r="F55" s="78" t="str">
        <f>IF(入力シート!F57="","",入力シート!F57)</f>
        <v/>
      </c>
      <c r="G55" s="85" t="str">
        <f>IF(入力シート!G57="","",入力シート!G57)</f>
        <v/>
      </c>
      <c r="H55" s="92" t="str">
        <f>IF(入力シート!I57="","",入力シート!I57)</f>
        <v/>
      </c>
      <c r="I55" s="103" t="str">
        <f>IF(入力シート!J57="","",入力シート!J57)</f>
        <v/>
      </c>
      <c r="J55" s="216" t="str">
        <f>IF(入力シート!L57="","",入力シート!L57)</f>
        <v/>
      </c>
      <c r="K55" s="217"/>
      <c r="L55" s="113"/>
      <c r="M55" s="117" t="s">
        <v>14</v>
      </c>
      <c r="N55" s="124" t="s">
        <v>11</v>
      </c>
    </row>
    <row r="56" spans="2:14" ht="24.9" customHeight="1" x14ac:dyDescent="0.2">
      <c r="B56" s="51" t="str">
        <f>IF(入力シート!C58="","",36)</f>
        <v/>
      </c>
      <c r="C56" s="60" t="str">
        <f>IF(入力シート!C58="","",入力シート!T58)</f>
        <v/>
      </c>
      <c r="D56" s="68" t="str">
        <f>IF(入力シート!D58="","",入力シート!D58)</f>
        <v/>
      </c>
      <c r="E56" s="73" t="str">
        <f>IF(入力シート!E58="","",ASC(入力シート!E58))</f>
        <v/>
      </c>
      <c r="F56" s="78" t="str">
        <f>IF(入力シート!F58="","",入力シート!F58)</f>
        <v/>
      </c>
      <c r="G56" s="85" t="str">
        <f>IF(入力シート!G58="","",入力シート!G58)</f>
        <v/>
      </c>
      <c r="H56" s="92" t="str">
        <f>IF(入力シート!I58="","",入力シート!I58)</f>
        <v/>
      </c>
      <c r="I56" s="103" t="str">
        <f>IF(入力シート!J58="","",入力シート!J58)</f>
        <v/>
      </c>
      <c r="J56" s="216" t="str">
        <f>IF(入力シート!L58="","",入力シート!L58)</f>
        <v/>
      </c>
      <c r="K56" s="217"/>
      <c r="L56" s="113"/>
      <c r="M56" s="117" t="s">
        <v>14</v>
      </c>
      <c r="N56" s="124" t="s">
        <v>11</v>
      </c>
    </row>
    <row r="57" spans="2:14" ht="24.9" customHeight="1" x14ac:dyDescent="0.2">
      <c r="B57" s="51" t="str">
        <f>IF(入力シート!C59="","",37)</f>
        <v/>
      </c>
      <c r="C57" s="60" t="str">
        <f>IF(入力シート!C59="","",入力シート!T59)</f>
        <v/>
      </c>
      <c r="D57" s="68" t="str">
        <f>IF(入力シート!D59="","",入力シート!D59)</f>
        <v/>
      </c>
      <c r="E57" s="73" t="str">
        <f>IF(入力シート!E59="","",ASC(入力シート!E59))</f>
        <v/>
      </c>
      <c r="F57" s="78" t="str">
        <f>IF(入力シート!F59="","",入力シート!F59)</f>
        <v/>
      </c>
      <c r="G57" s="85" t="str">
        <f>IF(入力シート!G59="","",入力シート!G59)</f>
        <v/>
      </c>
      <c r="H57" s="92" t="str">
        <f>IF(入力シート!I59="","",入力シート!I59)</f>
        <v/>
      </c>
      <c r="I57" s="103" t="str">
        <f>IF(入力シート!J59="","",入力シート!J59)</f>
        <v/>
      </c>
      <c r="J57" s="216" t="str">
        <f>IF(入力シート!L59="","",入力シート!L59)</f>
        <v/>
      </c>
      <c r="K57" s="217"/>
      <c r="L57" s="113"/>
      <c r="M57" s="117" t="s">
        <v>14</v>
      </c>
      <c r="N57" s="124" t="s">
        <v>11</v>
      </c>
    </row>
    <row r="58" spans="2:14" ht="24.9" customHeight="1" x14ac:dyDescent="0.2">
      <c r="B58" s="51" t="str">
        <f>IF(入力シート!C60="","",38)</f>
        <v/>
      </c>
      <c r="C58" s="60" t="str">
        <f>IF(入力シート!C60="","",入力シート!T60)</f>
        <v/>
      </c>
      <c r="D58" s="68" t="str">
        <f>IF(入力シート!D60="","",入力シート!D60)</f>
        <v/>
      </c>
      <c r="E58" s="73" t="str">
        <f>IF(入力シート!E60="","",ASC(入力シート!E60))</f>
        <v/>
      </c>
      <c r="F58" s="78" t="str">
        <f>IF(入力シート!F60="","",入力シート!F60)</f>
        <v/>
      </c>
      <c r="G58" s="85" t="str">
        <f>IF(入力シート!G60="","",入力シート!G60)</f>
        <v/>
      </c>
      <c r="H58" s="92" t="str">
        <f>IF(入力シート!I60="","",入力シート!I60)</f>
        <v/>
      </c>
      <c r="I58" s="103" t="str">
        <f>IF(入力シート!J60="","",入力シート!J60)</f>
        <v/>
      </c>
      <c r="J58" s="216" t="str">
        <f>IF(入力シート!L60="","",入力シート!L60)</f>
        <v/>
      </c>
      <c r="K58" s="217"/>
      <c r="L58" s="113"/>
      <c r="M58" s="117" t="s">
        <v>14</v>
      </c>
      <c r="N58" s="124" t="s">
        <v>11</v>
      </c>
    </row>
    <row r="59" spans="2:14" ht="24.9" customHeight="1" x14ac:dyDescent="0.2">
      <c r="B59" s="51" t="str">
        <f>IF(入力シート!C61="","",39)</f>
        <v/>
      </c>
      <c r="C59" s="60" t="str">
        <f>IF(入力シート!C61="","",入力シート!T61)</f>
        <v/>
      </c>
      <c r="D59" s="68" t="str">
        <f>IF(入力シート!D61="","",入力シート!D61)</f>
        <v/>
      </c>
      <c r="E59" s="73" t="str">
        <f>IF(入力シート!E61="","",ASC(入力シート!E61))</f>
        <v/>
      </c>
      <c r="F59" s="78" t="str">
        <f>IF(入力シート!F61="","",入力シート!F61)</f>
        <v/>
      </c>
      <c r="G59" s="85" t="str">
        <f>IF(入力シート!G61="","",入力シート!G61)</f>
        <v/>
      </c>
      <c r="H59" s="92" t="str">
        <f>IF(入力シート!I61="","",入力シート!I61)</f>
        <v/>
      </c>
      <c r="I59" s="103" t="str">
        <f>IF(入力シート!J61="","",入力シート!J61)</f>
        <v/>
      </c>
      <c r="J59" s="216" t="str">
        <f>IF(入力シート!L61="","",入力シート!L61)</f>
        <v/>
      </c>
      <c r="K59" s="217"/>
      <c r="L59" s="113"/>
      <c r="M59" s="117" t="s">
        <v>14</v>
      </c>
      <c r="N59" s="124" t="s">
        <v>11</v>
      </c>
    </row>
    <row r="60" spans="2:14" ht="24.9" customHeight="1" x14ac:dyDescent="0.2">
      <c r="B60" s="52" t="str">
        <f>IF(入力シート!C62="","",40)</f>
        <v/>
      </c>
      <c r="C60" s="61" t="str">
        <f>IF(入力シート!C62="","",入力シート!T62)</f>
        <v/>
      </c>
      <c r="D60" s="69" t="str">
        <f>IF(入力シート!D62="","",入力シート!D62)</f>
        <v/>
      </c>
      <c r="E60" s="74" t="str">
        <f>IF(入力シート!E62="","",ASC(入力シート!E62))</f>
        <v/>
      </c>
      <c r="F60" s="79" t="str">
        <f>IF(入力シート!F62="","",入力シート!F62)</f>
        <v/>
      </c>
      <c r="G60" s="86" t="str">
        <f>IF(入力シート!G62="","",入力シート!G62)</f>
        <v/>
      </c>
      <c r="H60" s="93" t="str">
        <f>IF(入力シート!I62="","",入力シート!I62)</f>
        <v/>
      </c>
      <c r="I60" s="104" t="str">
        <f>IF(入力シート!J62="","",入力シート!J62)</f>
        <v/>
      </c>
      <c r="J60" s="218" t="str">
        <f>IF(入力シート!L62="","",入力シート!L62)</f>
        <v/>
      </c>
      <c r="K60" s="219"/>
      <c r="L60" s="114"/>
      <c r="M60" s="118" t="s">
        <v>14</v>
      </c>
      <c r="N60" s="125" t="s">
        <v>11</v>
      </c>
    </row>
    <row r="61" spans="2:14" ht="24.9" customHeight="1" x14ac:dyDescent="0.2">
      <c r="B61" s="53" t="str">
        <f>IF(入力シート!C63="","",41)</f>
        <v/>
      </c>
      <c r="C61" s="62" t="str">
        <f>IF(入力シート!C63="","",入力シート!T63)</f>
        <v/>
      </c>
      <c r="D61" s="70" t="str">
        <f>IF(入力シート!D63="","",入力シート!D63)</f>
        <v/>
      </c>
      <c r="E61" s="75" t="str">
        <f>IF(入力シート!E63="","",ASC(入力シート!E63))</f>
        <v/>
      </c>
      <c r="F61" s="80" t="str">
        <f>IF(入力シート!F63="","",入力シート!F63)</f>
        <v/>
      </c>
      <c r="G61" s="87" t="str">
        <f>IF(入力シート!G63="","",入力シート!G63)</f>
        <v/>
      </c>
      <c r="H61" s="94" t="str">
        <f>IF(入力シート!I63="","",入力シート!I63)</f>
        <v/>
      </c>
      <c r="I61" s="105" t="str">
        <f>IF(入力シート!J63="","",入力シート!J63)</f>
        <v/>
      </c>
      <c r="J61" s="220" t="str">
        <f>IF(入力シート!L63="","",入力シート!L63)</f>
        <v/>
      </c>
      <c r="K61" s="221"/>
      <c r="L61" s="115"/>
      <c r="M61" s="119" t="s">
        <v>14</v>
      </c>
      <c r="N61" s="126" t="s">
        <v>11</v>
      </c>
    </row>
    <row r="62" spans="2:14" ht="24.9" customHeight="1" x14ac:dyDescent="0.2">
      <c r="B62" s="51" t="str">
        <f>IF(入力シート!C64="","",42)</f>
        <v/>
      </c>
      <c r="C62" s="60" t="str">
        <f>IF(入力シート!C64="","",入力シート!T64)</f>
        <v/>
      </c>
      <c r="D62" s="68" t="str">
        <f>IF(入力シート!D64="","",入力シート!D64)</f>
        <v/>
      </c>
      <c r="E62" s="73" t="str">
        <f>IF(入力シート!E64="","",ASC(入力シート!E64))</f>
        <v/>
      </c>
      <c r="F62" s="78" t="str">
        <f>IF(入力シート!F64="","",入力シート!F64)</f>
        <v/>
      </c>
      <c r="G62" s="85" t="str">
        <f>IF(入力シート!G64="","",入力シート!G64)</f>
        <v/>
      </c>
      <c r="H62" s="92" t="str">
        <f>IF(入力シート!I64="","",入力シート!I64)</f>
        <v/>
      </c>
      <c r="I62" s="103" t="str">
        <f>IF(入力シート!J64="","",入力シート!J64)</f>
        <v/>
      </c>
      <c r="J62" s="216" t="str">
        <f>IF(入力シート!L64="","",入力シート!L64)</f>
        <v/>
      </c>
      <c r="K62" s="217"/>
      <c r="L62" s="113"/>
      <c r="M62" s="117" t="s">
        <v>14</v>
      </c>
      <c r="N62" s="124" t="s">
        <v>11</v>
      </c>
    </row>
    <row r="63" spans="2:14" ht="24.9" customHeight="1" x14ac:dyDescent="0.2">
      <c r="B63" s="51" t="str">
        <f>IF(入力シート!C65="","",43)</f>
        <v/>
      </c>
      <c r="C63" s="60" t="str">
        <f>IF(入力シート!C65="","",入力シート!T65)</f>
        <v/>
      </c>
      <c r="D63" s="68" t="str">
        <f>IF(入力シート!D65="","",入力シート!D65)</f>
        <v/>
      </c>
      <c r="E63" s="73" t="str">
        <f>IF(入力シート!E65="","",ASC(入力シート!E65))</f>
        <v/>
      </c>
      <c r="F63" s="78" t="str">
        <f>IF(入力シート!F65="","",入力シート!F65)</f>
        <v/>
      </c>
      <c r="G63" s="85" t="str">
        <f>IF(入力シート!G65="","",入力シート!G65)</f>
        <v/>
      </c>
      <c r="H63" s="92" t="str">
        <f>IF(入力シート!I65="","",入力シート!I65)</f>
        <v/>
      </c>
      <c r="I63" s="103" t="str">
        <f>IF(入力シート!J65="","",入力シート!J65)</f>
        <v/>
      </c>
      <c r="J63" s="216" t="str">
        <f>IF(入力シート!L65="","",入力シート!L65)</f>
        <v/>
      </c>
      <c r="K63" s="217"/>
      <c r="L63" s="113"/>
      <c r="M63" s="117" t="s">
        <v>14</v>
      </c>
      <c r="N63" s="124" t="s">
        <v>11</v>
      </c>
    </row>
    <row r="64" spans="2:14" ht="24.9" customHeight="1" x14ac:dyDescent="0.2">
      <c r="B64" s="51" t="str">
        <f>IF(入力シート!C66="","",44)</f>
        <v/>
      </c>
      <c r="C64" s="60" t="str">
        <f>IF(入力シート!C66="","",入力シート!T66)</f>
        <v/>
      </c>
      <c r="D64" s="68" t="str">
        <f>IF(入力シート!D66="","",入力シート!D66)</f>
        <v/>
      </c>
      <c r="E64" s="73" t="str">
        <f>IF(入力シート!E66="","",ASC(入力シート!E66))</f>
        <v/>
      </c>
      <c r="F64" s="78" t="str">
        <f>IF(入力シート!F66="","",入力シート!F66)</f>
        <v/>
      </c>
      <c r="G64" s="85" t="str">
        <f>IF(入力シート!G66="","",入力シート!G66)</f>
        <v/>
      </c>
      <c r="H64" s="92" t="str">
        <f>IF(入力シート!I66="","",入力シート!I66)</f>
        <v/>
      </c>
      <c r="I64" s="103" t="str">
        <f>IF(入力シート!J66="","",入力シート!J66)</f>
        <v/>
      </c>
      <c r="J64" s="216" t="str">
        <f>IF(入力シート!L66="","",入力シート!L66)</f>
        <v/>
      </c>
      <c r="K64" s="217"/>
      <c r="L64" s="113"/>
      <c r="M64" s="117" t="s">
        <v>14</v>
      </c>
      <c r="N64" s="124" t="s">
        <v>11</v>
      </c>
    </row>
    <row r="65" spans="2:14" ht="24.9" customHeight="1" x14ac:dyDescent="0.2">
      <c r="B65" s="51" t="str">
        <f>IF(入力シート!C67="","",45)</f>
        <v/>
      </c>
      <c r="C65" s="60" t="str">
        <f>IF(入力シート!C67="","",入力シート!T67)</f>
        <v/>
      </c>
      <c r="D65" s="68" t="str">
        <f>IF(入力シート!D67="","",入力シート!D67)</f>
        <v/>
      </c>
      <c r="E65" s="73" t="str">
        <f>IF(入力シート!E67="","",ASC(入力シート!E67))</f>
        <v/>
      </c>
      <c r="F65" s="78" t="str">
        <f>IF(入力シート!F67="","",入力シート!F67)</f>
        <v/>
      </c>
      <c r="G65" s="85" t="str">
        <f>IF(入力シート!G67="","",入力シート!G67)</f>
        <v/>
      </c>
      <c r="H65" s="92" t="str">
        <f>IF(入力シート!I67="","",入力シート!I67)</f>
        <v/>
      </c>
      <c r="I65" s="103" t="str">
        <f>IF(入力シート!J67="","",入力シート!J67)</f>
        <v/>
      </c>
      <c r="J65" s="216" t="str">
        <f>IF(入力シート!L67="","",入力シート!L67)</f>
        <v/>
      </c>
      <c r="K65" s="217"/>
      <c r="L65" s="113"/>
      <c r="M65" s="117" t="s">
        <v>14</v>
      </c>
      <c r="N65" s="124" t="s">
        <v>11</v>
      </c>
    </row>
    <row r="66" spans="2:14" ht="24.9" customHeight="1" x14ac:dyDescent="0.2">
      <c r="B66" s="51" t="str">
        <f>IF(入力シート!C68="","",46)</f>
        <v/>
      </c>
      <c r="C66" s="60" t="str">
        <f>IF(入力シート!C68="","",入力シート!T68)</f>
        <v/>
      </c>
      <c r="D66" s="68" t="str">
        <f>IF(入力シート!D68="","",入力シート!D68)</f>
        <v/>
      </c>
      <c r="E66" s="73" t="str">
        <f>IF(入力シート!E68="","",ASC(入力シート!E68))</f>
        <v/>
      </c>
      <c r="F66" s="78" t="str">
        <f>IF(入力シート!F68="","",入力シート!F68)</f>
        <v/>
      </c>
      <c r="G66" s="85" t="str">
        <f>IF(入力シート!G68="","",入力シート!G68)</f>
        <v/>
      </c>
      <c r="H66" s="92" t="str">
        <f>IF(入力シート!I68="","",入力シート!I68)</f>
        <v/>
      </c>
      <c r="I66" s="103" t="str">
        <f>IF(入力シート!J68="","",入力シート!J68)</f>
        <v/>
      </c>
      <c r="J66" s="216" t="str">
        <f>IF(入力シート!L68="","",入力シート!L68)</f>
        <v/>
      </c>
      <c r="K66" s="217"/>
      <c r="L66" s="113"/>
      <c r="M66" s="117" t="s">
        <v>14</v>
      </c>
      <c r="N66" s="124" t="s">
        <v>11</v>
      </c>
    </row>
    <row r="67" spans="2:14" ht="24.9" customHeight="1" x14ac:dyDescent="0.2">
      <c r="B67" s="51" t="str">
        <f>IF(入力シート!C69="","",47)</f>
        <v/>
      </c>
      <c r="C67" s="60" t="str">
        <f>IF(入力シート!C69="","",入力シート!T69)</f>
        <v/>
      </c>
      <c r="D67" s="68" t="str">
        <f>IF(入力シート!D69="","",入力シート!D69)</f>
        <v/>
      </c>
      <c r="E67" s="73" t="str">
        <f>IF(入力シート!E69="","",ASC(入力シート!E69))</f>
        <v/>
      </c>
      <c r="F67" s="78" t="str">
        <f>IF(入力シート!F69="","",入力シート!F69)</f>
        <v/>
      </c>
      <c r="G67" s="85" t="str">
        <f>IF(入力シート!G69="","",入力シート!G69)</f>
        <v/>
      </c>
      <c r="H67" s="92" t="str">
        <f>IF(入力シート!I69="","",入力シート!I69)</f>
        <v/>
      </c>
      <c r="I67" s="103" t="str">
        <f>IF(入力シート!J69="","",入力シート!J69)</f>
        <v/>
      </c>
      <c r="J67" s="216" t="str">
        <f>IF(入力シート!L69="","",入力シート!L69)</f>
        <v/>
      </c>
      <c r="K67" s="217"/>
      <c r="L67" s="113"/>
      <c r="M67" s="117" t="s">
        <v>14</v>
      </c>
      <c r="N67" s="124" t="s">
        <v>11</v>
      </c>
    </row>
    <row r="68" spans="2:14" ht="24.9" customHeight="1" x14ac:dyDescent="0.2">
      <c r="B68" s="51" t="str">
        <f>IF(入力シート!C70="","",48)</f>
        <v/>
      </c>
      <c r="C68" s="60" t="str">
        <f>IF(入力シート!C70="","",入力シート!T70)</f>
        <v/>
      </c>
      <c r="D68" s="68" t="str">
        <f>IF(入力シート!D70="","",入力シート!D70)</f>
        <v/>
      </c>
      <c r="E68" s="73" t="str">
        <f>IF(入力シート!E70="","",ASC(入力シート!E70))</f>
        <v/>
      </c>
      <c r="F68" s="78" t="str">
        <f>IF(入力シート!F70="","",入力シート!F70)</f>
        <v/>
      </c>
      <c r="G68" s="85" t="str">
        <f>IF(入力シート!G70="","",入力シート!G70)</f>
        <v/>
      </c>
      <c r="H68" s="92" t="str">
        <f>IF(入力シート!I70="","",入力シート!I70)</f>
        <v/>
      </c>
      <c r="I68" s="103" t="str">
        <f>IF(入力シート!J70="","",入力シート!J70)</f>
        <v/>
      </c>
      <c r="J68" s="216" t="str">
        <f>IF(入力シート!L70="","",入力シート!L70)</f>
        <v/>
      </c>
      <c r="K68" s="217"/>
      <c r="L68" s="113"/>
      <c r="M68" s="117" t="s">
        <v>14</v>
      </c>
      <c r="N68" s="124" t="s">
        <v>11</v>
      </c>
    </row>
    <row r="69" spans="2:14" ht="24.9" customHeight="1" x14ac:dyDescent="0.2">
      <c r="B69" s="51" t="str">
        <f>IF(入力シート!C71="","",49)</f>
        <v/>
      </c>
      <c r="C69" s="60" t="str">
        <f>IF(入力シート!C71="","",入力シート!T71)</f>
        <v/>
      </c>
      <c r="D69" s="68" t="str">
        <f>IF(入力シート!D71="","",入力シート!D71)</f>
        <v/>
      </c>
      <c r="E69" s="73" t="str">
        <f>IF(入力シート!E71="","",ASC(入力シート!E71))</f>
        <v/>
      </c>
      <c r="F69" s="78" t="str">
        <f>IF(入力シート!F71="","",入力シート!F71)</f>
        <v/>
      </c>
      <c r="G69" s="85" t="str">
        <f>IF(入力シート!G71="","",入力シート!G71)</f>
        <v/>
      </c>
      <c r="H69" s="92" t="str">
        <f>IF(入力シート!I71="","",入力シート!I71)</f>
        <v/>
      </c>
      <c r="I69" s="103" t="str">
        <f>IF(入力シート!J71="","",入力シート!J71)</f>
        <v/>
      </c>
      <c r="J69" s="216" t="str">
        <f>IF(入力シート!L71="","",入力シート!L71)</f>
        <v/>
      </c>
      <c r="K69" s="217"/>
      <c r="L69" s="113"/>
      <c r="M69" s="117" t="s">
        <v>14</v>
      </c>
      <c r="N69" s="124" t="s">
        <v>11</v>
      </c>
    </row>
    <row r="70" spans="2:14" ht="24.9" customHeight="1" x14ac:dyDescent="0.2">
      <c r="B70" s="51" t="str">
        <f>IF(入力シート!C72="","",50)</f>
        <v/>
      </c>
      <c r="C70" s="60" t="str">
        <f>IF(入力シート!C72="","",入力シート!T72)</f>
        <v/>
      </c>
      <c r="D70" s="68" t="str">
        <f>IF(入力シート!D72="","",入力シート!D72)</f>
        <v/>
      </c>
      <c r="E70" s="73" t="str">
        <f>IF(入力シート!E72="","",ASC(入力シート!E72))</f>
        <v/>
      </c>
      <c r="F70" s="78" t="str">
        <f>IF(入力シート!F72="","",入力シート!F72)</f>
        <v/>
      </c>
      <c r="G70" s="85" t="str">
        <f>IF(入力シート!G72="","",入力シート!G72)</f>
        <v/>
      </c>
      <c r="H70" s="92" t="str">
        <f>IF(入力シート!I72="","",入力シート!I72)</f>
        <v/>
      </c>
      <c r="I70" s="103" t="str">
        <f>IF(入力シート!J72="","",入力シート!J72)</f>
        <v/>
      </c>
      <c r="J70" s="216" t="str">
        <f>IF(入力シート!L72="","",入力シート!L72)</f>
        <v/>
      </c>
      <c r="K70" s="217"/>
      <c r="L70" s="113"/>
      <c r="M70" s="117" t="s">
        <v>14</v>
      </c>
      <c r="N70" s="124" t="s">
        <v>11</v>
      </c>
    </row>
    <row r="71" spans="2:14" ht="24.9" customHeight="1" x14ac:dyDescent="0.2">
      <c r="B71" s="51" t="str">
        <f>IF(入力シート!C73="","",51)</f>
        <v/>
      </c>
      <c r="C71" s="60" t="str">
        <f>IF(入力シート!C73="","",入力シート!T73)</f>
        <v/>
      </c>
      <c r="D71" s="68" t="str">
        <f>IF(入力シート!D73="","",入力シート!D73)</f>
        <v/>
      </c>
      <c r="E71" s="73" t="str">
        <f>IF(入力シート!E73="","",ASC(入力シート!E73))</f>
        <v/>
      </c>
      <c r="F71" s="78" t="str">
        <f>IF(入力シート!F73="","",入力シート!F73)</f>
        <v/>
      </c>
      <c r="G71" s="85" t="str">
        <f>IF(入力シート!G73="","",入力シート!G73)</f>
        <v/>
      </c>
      <c r="H71" s="92" t="str">
        <f>IF(入力シート!I73="","",入力シート!I73)</f>
        <v/>
      </c>
      <c r="I71" s="103" t="str">
        <f>IF(入力シート!J73="","",入力シート!J73)</f>
        <v/>
      </c>
      <c r="J71" s="216" t="str">
        <f>IF(入力シート!L73="","",入力シート!L73)</f>
        <v/>
      </c>
      <c r="K71" s="217"/>
      <c r="L71" s="113"/>
      <c r="M71" s="117" t="s">
        <v>14</v>
      </c>
      <c r="N71" s="124" t="s">
        <v>11</v>
      </c>
    </row>
    <row r="72" spans="2:14" ht="24.9" customHeight="1" x14ac:dyDescent="0.2">
      <c r="B72" s="51" t="str">
        <f>IF(入力シート!C74="","",52)</f>
        <v/>
      </c>
      <c r="C72" s="60" t="str">
        <f>IF(入力シート!C74="","",入力シート!T74)</f>
        <v/>
      </c>
      <c r="D72" s="68" t="str">
        <f>IF(入力シート!D74="","",入力シート!D74)</f>
        <v/>
      </c>
      <c r="E72" s="73" t="str">
        <f>IF(入力シート!E74="","",ASC(入力シート!E74))</f>
        <v/>
      </c>
      <c r="F72" s="78" t="str">
        <f>IF(入力シート!F74="","",入力シート!F74)</f>
        <v/>
      </c>
      <c r="G72" s="85" t="str">
        <f>IF(入力シート!G74="","",入力シート!G74)</f>
        <v/>
      </c>
      <c r="H72" s="92" t="str">
        <f>IF(入力シート!I74="","",入力シート!I74)</f>
        <v/>
      </c>
      <c r="I72" s="103" t="str">
        <f>IF(入力シート!J74="","",入力シート!J74)</f>
        <v/>
      </c>
      <c r="J72" s="216" t="str">
        <f>IF(入力シート!L74="","",入力シート!L74)</f>
        <v/>
      </c>
      <c r="K72" s="217"/>
      <c r="L72" s="113"/>
      <c r="M72" s="117" t="s">
        <v>14</v>
      </c>
      <c r="N72" s="124" t="s">
        <v>11</v>
      </c>
    </row>
    <row r="73" spans="2:14" ht="24.9" customHeight="1" x14ac:dyDescent="0.2">
      <c r="B73" s="51" t="str">
        <f>IF(入力シート!C75="","",53)</f>
        <v/>
      </c>
      <c r="C73" s="60" t="str">
        <f>IF(入力シート!C75="","",入力シート!T75)</f>
        <v/>
      </c>
      <c r="D73" s="68" t="str">
        <f>IF(入力シート!D75="","",入力シート!D75)</f>
        <v/>
      </c>
      <c r="E73" s="73" t="str">
        <f>IF(入力シート!E75="","",ASC(入力シート!E75))</f>
        <v/>
      </c>
      <c r="F73" s="78" t="str">
        <f>IF(入力シート!F75="","",入力シート!F75)</f>
        <v/>
      </c>
      <c r="G73" s="85" t="str">
        <f>IF(入力シート!G75="","",入力シート!G75)</f>
        <v/>
      </c>
      <c r="H73" s="92" t="str">
        <f>IF(入力シート!I75="","",入力シート!I75)</f>
        <v/>
      </c>
      <c r="I73" s="103" t="str">
        <f>IF(入力シート!J75="","",入力シート!J75)</f>
        <v/>
      </c>
      <c r="J73" s="216" t="str">
        <f>IF(入力シート!L75="","",入力シート!L75)</f>
        <v/>
      </c>
      <c r="K73" s="217"/>
      <c r="L73" s="113"/>
      <c r="M73" s="117" t="s">
        <v>14</v>
      </c>
      <c r="N73" s="124" t="s">
        <v>11</v>
      </c>
    </row>
    <row r="74" spans="2:14" ht="24.9" customHeight="1" x14ac:dyDescent="0.2">
      <c r="B74" s="51" t="str">
        <f>IF(入力シート!C76="","",54)</f>
        <v/>
      </c>
      <c r="C74" s="60" t="str">
        <f>IF(入力シート!C76="","",入力シート!T76)</f>
        <v/>
      </c>
      <c r="D74" s="68" t="str">
        <f>IF(入力シート!D76="","",入力シート!D76)</f>
        <v/>
      </c>
      <c r="E74" s="73" t="str">
        <f>IF(入力シート!E76="","",ASC(入力シート!E76))</f>
        <v/>
      </c>
      <c r="F74" s="78" t="str">
        <f>IF(入力シート!F76="","",入力シート!F76)</f>
        <v/>
      </c>
      <c r="G74" s="85" t="str">
        <f>IF(入力シート!G76="","",入力シート!G76)</f>
        <v/>
      </c>
      <c r="H74" s="92" t="str">
        <f>IF(入力シート!I76="","",入力シート!I76)</f>
        <v/>
      </c>
      <c r="I74" s="103" t="str">
        <f>IF(入力シート!J76="","",入力シート!J76)</f>
        <v/>
      </c>
      <c r="J74" s="216" t="str">
        <f>IF(入力シート!L76="","",入力シート!L76)</f>
        <v/>
      </c>
      <c r="K74" s="217"/>
      <c r="L74" s="113"/>
      <c r="M74" s="117" t="s">
        <v>14</v>
      </c>
      <c r="N74" s="124" t="s">
        <v>11</v>
      </c>
    </row>
    <row r="75" spans="2:14" ht="24.9" customHeight="1" x14ac:dyDescent="0.2">
      <c r="B75" s="51" t="str">
        <f>IF(入力シート!C77="","",55)</f>
        <v/>
      </c>
      <c r="C75" s="60" t="str">
        <f>IF(入力シート!C77="","",入力シート!T77)</f>
        <v/>
      </c>
      <c r="D75" s="68" t="str">
        <f>IF(入力シート!D77="","",入力シート!D77)</f>
        <v/>
      </c>
      <c r="E75" s="73" t="str">
        <f>IF(入力シート!E77="","",ASC(入力シート!E77))</f>
        <v/>
      </c>
      <c r="F75" s="78" t="str">
        <f>IF(入力シート!F77="","",入力シート!F77)</f>
        <v/>
      </c>
      <c r="G75" s="85" t="str">
        <f>IF(入力シート!G77="","",入力シート!G77)</f>
        <v/>
      </c>
      <c r="H75" s="92" t="str">
        <f>IF(入力シート!I77="","",入力シート!I77)</f>
        <v/>
      </c>
      <c r="I75" s="103" t="str">
        <f>IF(入力シート!J77="","",入力シート!J77)</f>
        <v/>
      </c>
      <c r="J75" s="216" t="str">
        <f>IF(入力シート!L77="","",入力シート!L77)</f>
        <v/>
      </c>
      <c r="K75" s="217"/>
      <c r="L75" s="113"/>
      <c r="M75" s="117" t="s">
        <v>14</v>
      </c>
      <c r="N75" s="124" t="s">
        <v>11</v>
      </c>
    </row>
    <row r="76" spans="2:14" ht="24.9" customHeight="1" x14ac:dyDescent="0.2">
      <c r="B76" s="51" t="str">
        <f>IF(入力シート!C78="","",56)</f>
        <v/>
      </c>
      <c r="C76" s="60" t="str">
        <f>IF(入力シート!C78="","",入力シート!T78)</f>
        <v/>
      </c>
      <c r="D76" s="68" t="str">
        <f>IF(入力シート!D78="","",入力シート!D78)</f>
        <v/>
      </c>
      <c r="E76" s="73" t="str">
        <f>IF(入力シート!E78="","",ASC(入力シート!E78))</f>
        <v/>
      </c>
      <c r="F76" s="78" t="str">
        <f>IF(入力シート!F78="","",入力シート!F78)</f>
        <v/>
      </c>
      <c r="G76" s="85" t="str">
        <f>IF(入力シート!G78="","",入力シート!G78)</f>
        <v/>
      </c>
      <c r="H76" s="92" t="str">
        <f>IF(入力シート!I78="","",入力シート!I78)</f>
        <v/>
      </c>
      <c r="I76" s="103" t="str">
        <f>IF(入力シート!J78="","",入力シート!J78)</f>
        <v/>
      </c>
      <c r="J76" s="216" t="str">
        <f>IF(入力シート!L78="","",入力シート!L78)</f>
        <v/>
      </c>
      <c r="K76" s="217"/>
      <c r="L76" s="113"/>
      <c r="M76" s="117" t="s">
        <v>14</v>
      </c>
      <c r="N76" s="124" t="s">
        <v>11</v>
      </c>
    </row>
    <row r="77" spans="2:14" ht="24.9" customHeight="1" x14ac:dyDescent="0.2">
      <c r="B77" s="51" t="str">
        <f>IF(入力シート!C79="","",57)</f>
        <v/>
      </c>
      <c r="C77" s="60" t="str">
        <f>IF(入力シート!C79="","",入力シート!T79)</f>
        <v/>
      </c>
      <c r="D77" s="68" t="str">
        <f>IF(入力シート!D79="","",入力シート!D79)</f>
        <v/>
      </c>
      <c r="E77" s="73" t="str">
        <f>IF(入力シート!E79="","",ASC(入力シート!E79))</f>
        <v/>
      </c>
      <c r="F77" s="78" t="str">
        <f>IF(入力シート!F79="","",入力シート!F79)</f>
        <v/>
      </c>
      <c r="G77" s="85" t="str">
        <f>IF(入力シート!G79="","",入力シート!G79)</f>
        <v/>
      </c>
      <c r="H77" s="92" t="str">
        <f>IF(入力シート!I79="","",入力シート!I79)</f>
        <v/>
      </c>
      <c r="I77" s="103" t="str">
        <f>IF(入力シート!J79="","",入力シート!J79)</f>
        <v/>
      </c>
      <c r="J77" s="216" t="str">
        <f>IF(入力シート!L79="","",入力シート!L79)</f>
        <v/>
      </c>
      <c r="K77" s="217"/>
      <c r="L77" s="113"/>
      <c r="M77" s="117" t="s">
        <v>14</v>
      </c>
      <c r="N77" s="124" t="s">
        <v>11</v>
      </c>
    </row>
    <row r="78" spans="2:14" ht="24.9" customHeight="1" x14ac:dyDescent="0.2">
      <c r="B78" s="51" t="str">
        <f>IF(入力シート!C80="","",58)</f>
        <v/>
      </c>
      <c r="C78" s="60" t="str">
        <f>IF(入力シート!C80="","",入力シート!T80)</f>
        <v/>
      </c>
      <c r="D78" s="68" t="str">
        <f>IF(入力シート!D80="","",入力シート!D80)</f>
        <v/>
      </c>
      <c r="E78" s="73" t="str">
        <f>IF(入力シート!E80="","",ASC(入力シート!E80))</f>
        <v/>
      </c>
      <c r="F78" s="78" t="str">
        <f>IF(入力シート!F80="","",入力シート!F80)</f>
        <v/>
      </c>
      <c r="G78" s="85" t="str">
        <f>IF(入力シート!G80="","",入力シート!G80)</f>
        <v/>
      </c>
      <c r="H78" s="92" t="str">
        <f>IF(入力シート!I80="","",入力シート!I80)</f>
        <v/>
      </c>
      <c r="I78" s="103" t="str">
        <f>IF(入力シート!J80="","",入力シート!J80)</f>
        <v/>
      </c>
      <c r="J78" s="216" t="str">
        <f>IF(入力シート!L80="","",入力シート!L80)</f>
        <v/>
      </c>
      <c r="K78" s="217"/>
      <c r="L78" s="113"/>
      <c r="M78" s="117" t="s">
        <v>14</v>
      </c>
      <c r="N78" s="124" t="s">
        <v>11</v>
      </c>
    </row>
    <row r="79" spans="2:14" ht="24.9" customHeight="1" x14ac:dyDescent="0.2">
      <c r="B79" s="51" t="str">
        <f>IF(入力シート!C81="","",59)</f>
        <v/>
      </c>
      <c r="C79" s="60" t="str">
        <f>IF(入力シート!C81="","",入力シート!T81)</f>
        <v/>
      </c>
      <c r="D79" s="68" t="str">
        <f>IF(入力シート!D81="","",入力シート!D81)</f>
        <v/>
      </c>
      <c r="E79" s="73" t="str">
        <f>IF(入力シート!E81="","",ASC(入力シート!E81))</f>
        <v/>
      </c>
      <c r="F79" s="78" t="str">
        <f>IF(入力シート!F81="","",入力シート!F81)</f>
        <v/>
      </c>
      <c r="G79" s="85" t="str">
        <f>IF(入力シート!G81="","",入力シート!G81)</f>
        <v/>
      </c>
      <c r="H79" s="92" t="str">
        <f>IF(入力シート!I81="","",入力シート!I81)</f>
        <v/>
      </c>
      <c r="I79" s="103" t="str">
        <f>IF(入力シート!J81="","",入力シート!J81)</f>
        <v/>
      </c>
      <c r="J79" s="216" t="str">
        <f>IF(入力シート!L81="","",入力シート!L81)</f>
        <v/>
      </c>
      <c r="K79" s="217"/>
      <c r="L79" s="113"/>
      <c r="M79" s="117" t="s">
        <v>14</v>
      </c>
      <c r="N79" s="124" t="s">
        <v>11</v>
      </c>
    </row>
    <row r="80" spans="2:14" ht="24.9" customHeight="1" x14ac:dyDescent="0.2">
      <c r="B80" s="52" t="str">
        <f>IF(入力シート!C82="","",60)</f>
        <v/>
      </c>
      <c r="C80" s="61" t="str">
        <f>IF(入力シート!C82="","",入力シート!T82)</f>
        <v/>
      </c>
      <c r="D80" s="69" t="str">
        <f>IF(入力シート!D82="","",入力シート!D82)</f>
        <v/>
      </c>
      <c r="E80" s="74" t="str">
        <f>IF(入力シート!E82="","",ASC(入力シート!E82))</f>
        <v/>
      </c>
      <c r="F80" s="79" t="str">
        <f>IF(入力シート!F82="","",入力シート!F82)</f>
        <v/>
      </c>
      <c r="G80" s="86" t="str">
        <f>IF(入力シート!G82="","",入力シート!G82)</f>
        <v/>
      </c>
      <c r="H80" s="93" t="str">
        <f>IF(入力シート!I82="","",入力シート!I82)</f>
        <v/>
      </c>
      <c r="I80" s="104" t="str">
        <f>IF(入力シート!J82="","",入力シート!J82)</f>
        <v/>
      </c>
      <c r="J80" s="218" t="str">
        <f>IF(入力シート!L82="","",入力シート!L82)</f>
        <v/>
      </c>
      <c r="K80" s="219"/>
      <c r="L80" s="114"/>
      <c r="M80" s="118" t="s">
        <v>14</v>
      </c>
      <c r="N80" s="125" t="s">
        <v>11</v>
      </c>
    </row>
    <row r="81" spans="2:14" ht="24.9" customHeight="1" x14ac:dyDescent="0.2">
      <c r="B81" s="53" t="str">
        <f>IF(入力シート!C83="","",61)</f>
        <v/>
      </c>
      <c r="C81" s="62" t="str">
        <f>IF(入力シート!C83="","",入力シート!T83)</f>
        <v/>
      </c>
      <c r="D81" s="70" t="str">
        <f>IF(入力シート!D83="","",入力シート!D83)</f>
        <v/>
      </c>
      <c r="E81" s="75" t="str">
        <f>IF(入力シート!E83="","",ASC(入力シート!E83))</f>
        <v/>
      </c>
      <c r="F81" s="80" t="str">
        <f>IF(入力シート!F83="","",入力シート!F83)</f>
        <v/>
      </c>
      <c r="G81" s="87" t="str">
        <f>IF(入力シート!G83="","",入力シート!G83)</f>
        <v/>
      </c>
      <c r="H81" s="94" t="str">
        <f>IF(入力シート!I83="","",入力シート!I83)</f>
        <v/>
      </c>
      <c r="I81" s="105" t="str">
        <f>IF(入力シート!J83="","",入力シート!J83)</f>
        <v/>
      </c>
      <c r="J81" s="220" t="str">
        <f>IF(入力シート!L83="","",入力シート!L83)</f>
        <v/>
      </c>
      <c r="K81" s="221"/>
      <c r="L81" s="115"/>
      <c r="M81" s="116" t="s">
        <v>14</v>
      </c>
      <c r="N81" s="123" t="s">
        <v>11</v>
      </c>
    </row>
    <row r="82" spans="2:14" ht="24.9" customHeight="1" x14ac:dyDescent="0.2">
      <c r="B82" s="51" t="str">
        <f>IF(入力シート!C84="","",62)</f>
        <v/>
      </c>
      <c r="C82" s="60" t="str">
        <f>IF(入力シート!C84="","",入力シート!T84)</f>
        <v/>
      </c>
      <c r="D82" s="68" t="str">
        <f>IF(入力シート!D84="","",入力シート!D84)</f>
        <v/>
      </c>
      <c r="E82" s="73" t="str">
        <f>IF(入力シート!E84="","",ASC(入力シート!E84))</f>
        <v/>
      </c>
      <c r="F82" s="78" t="str">
        <f>IF(入力シート!F84="","",入力シート!F84)</f>
        <v/>
      </c>
      <c r="G82" s="85" t="str">
        <f>IF(入力シート!G84="","",入力シート!G84)</f>
        <v/>
      </c>
      <c r="H82" s="92" t="str">
        <f>IF(入力シート!I84="","",入力シート!I84)</f>
        <v/>
      </c>
      <c r="I82" s="103" t="str">
        <f>IF(入力シート!J84="","",入力シート!J84)</f>
        <v/>
      </c>
      <c r="J82" s="216" t="str">
        <f>IF(入力シート!L84="","",入力シート!L84)</f>
        <v/>
      </c>
      <c r="K82" s="217"/>
      <c r="L82" s="113"/>
      <c r="M82" s="117" t="s">
        <v>14</v>
      </c>
      <c r="N82" s="124" t="s">
        <v>11</v>
      </c>
    </row>
    <row r="83" spans="2:14" ht="24.9" customHeight="1" x14ac:dyDescent="0.2">
      <c r="B83" s="51" t="str">
        <f>IF(入力シート!C85="","",63)</f>
        <v/>
      </c>
      <c r="C83" s="60" t="str">
        <f>IF(入力シート!C85="","",入力シート!T85)</f>
        <v/>
      </c>
      <c r="D83" s="68" t="str">
        <f>IF(入力シート!D85="","",入力シート!D85)</f>
        <v/>
      </c>
      <c r="E83" s="73" t="str">
        <f>IF(入力シート!E85="","",ASC(入力シート!E85))</f>
        <v/>
      </c>
      <c r="F83" s="78" t="str">
        <f>IF(入力シート!F85="","",入力シート!F85)</f>
        <v/>
      </c>
      <c r="G83" s="85" t="str">
        <f>IF(入力シート!G85="","",入力シート!G85)</f>
        <v/>
      </c>
      <c r="H83" s="92" t="str">
        <f>IF(入力シート!I85="","",入力シート!I85)</f>
        <v/>
      </c>
      <c r="I83" s="103" t="str">
        <f>IF(入力シート!J85="","",入力シート!J85)</f>
        <v/>
      </c>
      <c r="J83" s="216" t="str">
        <f>IF(入力シート!L85="","",入力シート!L85)</f>
        <v/>
      </c>
      <c r="K83" s="217"/>
      <c r="L83" s="113"/>
      <c r="M83" s="117" t="s">
        <v>14</v>
      </c>
      <c r="N83" s="124" t="s">
        <v>11</v>
      </c>
    </row>
    <row r="84" spans="2:14" ht="24.9" customHeight="1" x14ac:dyDescent="0.2">
      <c r="B84" s="51" t="str">
        <f>IF(入力シート!C86="","",64)</f>
        <v/>
      </c>
      <c r="C84" s="60" t="str">
        <f>IF(入力シート!C86="","",入力シート!T86)</f>
        <v/>
      </c>
      <c r="D84" s="68" t="str">
        <f>IF(入力シート!D86="","",入力シート!D86)</f>
        <v/>
      </c>
      <c r="E84" s="73" t="str">
        <f>IF(入力シート!E86="","",ASC(入力シート!E86))</f>
        <v/>
      </c>
      <c r="F84" s="78" t="str">
        <f>IF(入力シート!F86="","",入力シート!F86)</f>
        <v/>
      </c>
      <c r="G84" s="85" t="str">
        <f>IF(入力シート!G86="","",入力シート!G86)</f>
        <v/>
      </c>
      <c r="H84" s="92" t="str">
        <f>IF(入力シート!I86="","",入力シート!I86)</f>
        <v/>
      </c>
      <c r="I84" s="103" t="str">
        <f>IF(入力シート!J86="","",入力シート!J86)</f>
        <v/>
      </c>
      <c r="J84" s="216" t="str">
        <f>IF(入力シート!L86="","",入力シート!L86)</f>
        <v/>
      </c>
      <c r="K84" s="217"/>
      <c r="L84" s="113"/>
      <c r="M84" s="117" t="s">
        <v>14</v>
      </c>
      <c r="N84" s="124" t="s">
        <v>11</v>
      </c>
    </row>
    <row r="85" spans="2:14" ht="24.9" customHeight="1" x14ac:dyDescent="0.2">
      <c r="B85" s="51" t="str">
        <f>IF(入力シート!C87="","",65)</f>
        <v/>
      </c>
      <c r="C85" s="60" t="str">
        <f>IF(入力シート!C87="","",入力シート!T87)</f>
        <v/>
      </c>
      <c r="D85" s="68" t="str">
        <f>IF(入力シート!D87="","",入力シート!D87)</f>
        <v/>
      </c>
      <c r="E85" s="73" t="str">
        <f>IF(入力シート!E87="","",ASC(入力シート!E87))</f>
        <v/>
      </c>
      <c r="F85" s="78" t="str">
        <f>IF(入力シート!F87="","",入力シート!F87)</f>
        <v/>
      </c>
      <c r="G85" s="85" t="str">
        <f>IF(入力シート!G87="","",入力シート!G87)</f>
        <v/>
      </c>
      <c r="H85" s="92" t="str">
        <f>IF(入力シート!I87="","",入力シート!I87)</f>
        <v/>
      </c>
      <c r="I85" s="103" t="str">
        <f>IF(入力シート!J87="","",入力シート!J87)</f>
        <v/>
      </c>
      <c r="J85" s="216" t="str">
        <f>IF(入力シート!L87="","",入力シート!L87)</f>
        <v/>
      </c>
      <c r="K85" s="217"/>
      <c r="L85" s="113"/>
      <c r="M85" s="117" t="s">
        <v>14</v>
      </c>
      <c r="N85" s="124" t="s">
        <v>11</v>
      </c>
    </row>
    <row r="86" spans="2:14" ht="24.9" customHeight="1" x14ac:dyDescent="0.2">
      <c r="B86" s="51" t="str">
        <f>IF(入力シート!C88="","",66)</f>
        <v/>
      </c>
      <c r="C86" s="60" t="str">
        <f>IF(入力シート!C88="","",入力シート!T88)</f>
        <v/>
      </c>
      <c r="D86" s="68" t="str">
        <f>IF(入力シート!D88="","",入力シート!D88)</f>
        <v/>
      </c>
      <c r="E86" s="73" t="str">
        <f>IF(入力シート!E88="","",ASC(入力シート!E88))</f>
        <v/>
      </c>
      <c r="F86" s="78" t="str">
        <f>IF(入力シート!F88="","",入力シート!F88)</f>
        <v/>
      </c>
      <c r="G86" s="85" t="str">
        <f>IF(入力シート!G88="","",入力シート!G88)</f>
        <v/>
      </c>
      <c r="H86" s="92" t="str">
        <f>IF(入力シート!I88="","",入力シート!I88)</f>
        <v/>
      </c>
      <c r="I86" s="103" t="str">
        <f>IF(入力シート!J88="","",入力シート!J88)</f>
        <v/>
      </c>
      <c r="J86" s="216" t="str">
        <f>IF(入力シート!L88="","",入力シート!L88)</f>
        <v/>
      </c>
      <c r="K86" s="217"/>
      <c r="L86" s="113"/>
      <c r="M86" s="117" t="s">
        <v>14</v>
      </c>
      <c r="N86" s="124" t="s">
        <v>11</v>
      </c>
    </row>
    <row r="87" spans="2:14" ht="24.9" customHeight="1" x14ac:dyDescent="0.2">
      <c r="B87" s="51" t="str">
        <f>IF(入力シート!C89="","",67)</f>
        <v/>
      </c>
      <c r="C87" s="60" t="str">
        <f>IF(入力シート!C89="","",入力シート!T89)</f>
        <v/>
      </c>
      <c r="D87" s="68" t="str">
        <f>IF(入力シート!D89="","",入力シート!D89)</f>
        <v/>
      </c>
      <c r="E87" s="73" t="str">
        <f>IF(入力シート!E89="","",ASC(入力シート!E89))</f>
        <v/>
      </c>
      <c r="F87" s="78" t="str">
        <f>IF(入力シート!F89="","",入力シート!F89)</f>
        <v/>
      </c>
      <c r="G87" s="85" t="str">
        <f>IF(入力シート!G89="","",入力シート!G89)</f>
        <v/>
      </c>
      <c r="H87" s="92" t="str">
        <f>IF(入力シート!I89="","",入力シート!I89)</f>
        <v/>
      </c>
      <c r="I87" s="103" t="str">
        <f>IF(入力シート!J89="","",入力シート!J89)</f>
        <v/>
      </c>
      <c r="J87" s="216" t="str">
        <f>IF(入力シート!L89="","",入力シート!L89)</f>
        <v/>
      </c>
      <c r="K87" s="217"/>
      <c r="L87" s="113"/>
      <c r="M87" s="117" t="s">
        <v>14</v>
      </c>
      <c r="N87" s="124" t="s">
        <v>11</v>
      </c>
    </row>
    <row r="88" spans="2:14" ht="24.9" customHeight="1" x14ac:dyDescent="0.2">
      <c r="B88" s="51" t="str">
        <f>IF(入力シート!C90="","",68)</f>
        <v/>
      </c>
      <c r="C88" s="60" t="str">
        <f>IF(入力シート!C90="","",入力シート!T90)</f>
        <v/>
      </c>
      <c r="D88" s="68" t="str">
        <f>IF(入力シート!D90="","",入力シート!D90)</f>
        <v/>
      </c>
      <c r="E88" s="73" t="str">
        <f>IF(入力シート!E90="","",ASC(入力シート!E90))</f>
        <v/>
      </c>
      <c r="F88" s="78" t="str">
        <f>IF(入力シート!F90="","",入力シート!F90)</f>
        <v/>
      </c>
      <c r="G88" s="85" t="str">
        <f>IF(入力シート!G90="","",入力シート!G90)</f>
        <v/>
      </c>
      <c r="H88" s="92" t="str">
        <f>IF(入力シート!I90="","",入力シート!I90)</f>
        <v/>
      </c>
      <c r="I88" s="103" t="str">
        <f>IF(入力シート!J90="","",入力シート!J90)</f>
        <v/>
      </c>
      <c r="J88" s="216" t="str">
        <f>IF(入力シート!L90="","",入力シート!L90)</f>
        <v/>
      </c>
      <c r="K88" s="217"/>
      <c r="L88" s="113"/>
      <c r="M88" s="117" t="s">
        <v>14</v>
      </c>
      <c r="N88" s="124" t="s">
        <v>11</v>
      </c>
    </row>
    <row r="89" spans="2:14" ht="24.9" customHeight="1" x14ac:dyDescent="0.2">
      <c r="B89" s="51" t="str">
        <f>IF(入力シート!C91="","",69)</f>
        <v/>
      </c>
      <c r="C89" s="60" t="str">
        <f>IF(入力シート!C91="","",入力シート!T91)</f>
        <v/>
      </c>
      <c r="D89" s="68" t="str">
        <f>IF(入力シート!D91="","",入力シート!D91)</f>
        <v/>
      </c>
      <c r="E89" s="73" t="str">
        <f>IF(入力シート!E91="","",ASC(入力シート!E91))</f>
        <v/>
      </c>
      <c r="F89" s="78" t="str">
        <f>IF(入力シート!F91="","",入力シート!F91)</f>
        <v/>
      </c>
      <c r="G89" s="85" t="str">
        <f>IF(入力シート!G91="","",入力シート!G91)</f>
        <v/>
      </c>
      <c r="H89" s="92" t="str">
        <f>IF(入力シート!I91="","",入力シート!I91)</f>
        <v/>
      </c>
      <c r="I89" s="103" t="str">
        <f>IF(入力シート!J91="","",入力シート!J91)</f>
        <v/>
      </c>
      <c r="J89" s="216" t="str">
        <f>IF(入力シート!L91="","",入力シート!L91)</f>
        <v/>
      </c>
      <c r="K89" s="217"/>
      <c r="L89" s="113"/>
      <c r="M89" s="117" t="s">
        <v>14</v>
      </c>
      <c r="N89" s="124" t="s">
        <v>11</v>
      </c>
    </row>
    <row r="90" spans="2:14" ht="24.9" customHeight="1" x14ac:dyDescent="0.2">
      <c r="B90" s="51" t="str">
        <f>IF(入力シート!C92="","",70)</f>
        <v/>
      </c>
      <c r="C90" s="60" t="str">
        <f>IF(入力シート!C92="","",入力シート!T92)</f>
        <v/>
      </c>
      <c r="D90" s="68" t="str">
        <f>IF(入力シート!D92="","",入力シート!D92)</f>
        <v/>
      </c>
      <c r="E90" s="73" t="str">
        <f>IF(入力シート!E92="","",ASC(入力シート!E92))</f>
        <v/>
      </c>
      <c r="F90" s="78" t="str">
        <f>IF(入力シート!F92="","",入力シート!F92)</f>
        <v/>
      </c>
      <c r="G90" s="85" t="str">
        <f>IF(入力シート!G92="","",入力シート!G92)</f>
        <v/>
      </c>
      <c r="H90" s="92" t="str">
        <f>IF(入力シート!I92="","",入力シート!I92)</f>
        <v/>
      </c>
      <c r="I90" s="103" t="str">
        <f>IF(入力シート!J92="","",入力シート!J92)</f>
        <v/>
      </c>
      <c r="J90" s="216" t="str">
        <f>IF(入力シート!L92="","",入力シート!L92)</f>
        <v/>
      </c>
      <c r="K90" s="217"/>
      <c r="L90" s="113"/>
      <c r="M90" s="117" t="s">
        <v>14</v>
      </c>
      <c r="N90" s="124" t="s">
        <v>11</v>
      </c>
    </row>
    <row r="91" spans="2:14" ht="24.9" customHeight="1" x14ac:dyDescent="0.2">
      <c r="B91" s="51" t="str">
        <f>IF(入力シート!C93="","",71)</f>
        <v/>
      </c>
      <c r="C91" s="60" t="str">
        <f>IF(入力シート!C93="","",入力シート!T93)</f>
        <v/>
      </c>
      <c r="D91" s="68" t="str">
        <f>IF(入力シート!D93="","",入力シート!D93)</f>
        <v/>
      </c>
      <c r="E91" s="73" t="str">
        <f>IF(入力シート!E93="","",ASC(入力シート!E93))</f>
        <v/>
      </c>
      <c r="F91" s="78" t="str">
        <f>IF(入力シート!F93="","",入力シート!F93)</f>
        <v/>
      </c>
      <c r="G91" s="85" t="str">
        <f>IF(入力シート!G93="","",入力シート!G93)</f>
        <v/>
      </c>
      <c r="H91" s="92" t="str">
        <f>IF(入力シート!I93="","",入力シート!I93)</f>
        <v/>
      </c>
      <c r="I91" s="103" t="str">
        <f>IF(入力シート!J93="","",入力シート!J93)</f>
        <v/>
      </c>
      <c r="J91" s="216" t="str">
        <f>IF(入力シート!L93="","",入力シート!L93)</f>
        <v/>
      </c>
      <c r="K91" s="217"/>
      <c r="L91" s="113"/>
      <c r="M91" s="117" t="s">
        <v>14</v>
      </c>
      <c r="N91" s="124" t="s">
        <v>11</v>
      </c>
    </row>
    <row r="92" spans="2:14" ht="24.9" customHeight="1" x14ac:dyDescent="0.2">
      <c r="B92" s="51" t="str">
        <f>IF(入力シート!C94="","",72)</f>
        <v/>
      </c>
      <c r="C92" s="60" t="str">
        <f>IF(入力シート!C94="","",入力シート!T94)</f>
        <v/>
      </c>
      <c r="D92" s="68" t="str">
        <f>IF(入力シート!D94="","",入力シート!D94)</f>
        <v/>
      </c>
      <c r="E92" s="73" t="str">
        <f>IF(入力シート!E94="","",ASC(入力シート!E94))</f>
        <v/>
      </c>
      <c r="F92" s="78" t="str">
        <f>IF(入力シート!F94="","",入力シート!F94)</f>
        <v/>
      </c>
      <c r="G92" s="85" t="str">
        <f>IF(入力シート!G94="","",入力シート!G94)</f>
        <v/>
      </c>
      <c r="H92" s="92" t="str">
        <f>IF(入力シート!I94="","",入力シート!I94)</f>
        <v/>
      </c>
      <c r="I92" s="103" t="str">
        <f>IF(入力シート!J94="","",入力シート!J94)</f>
        <v/>
      </c>
      <c r="J92" s="216" t="str">
        <f>IF(入力シート!L94="","",入力シート!L94)</f>
        <v/>
      </c>
      <c r="K92" s="217"/>
      <c r="L92" s="113"/>
      <c r="M92" s="117" t="s">
        <v>14</v>
      </c>
      <c r="N92" s="124" t="s">
        <v>11</v>
      </c>
    </row>
    <row r="93" spans="2:14" ht="24.9" customHeight="1" x14ac:dyDescent="0.2">
      <c r="B93" s="51" t="str">
        <f>IF(入力シート!C95="","",73)</f>
        <v/>
      </c>
      <c r="C93" s="60" t="str">
        <f>IF(入力シート!C95="","",入力シート!T95)</f>
        <v/>
      </c>
      <c r="D93" s="68" t="str">
        <f>IF(入力シート!D95="","",入力シート!D95)</f>
        <v/>
      </c>
      <c r="E93" s="73" t="str">
        <f>IF(入力シート!E95="","",ASC(入力シート!E95))</f>
        <v/>
      </c>
      <c r="F93" s="78" t="str">
        <f>IF(入力シート!F95="","",入力シート!F95)</f>
        <v/>
      </c>
      <c r="G93" s="85" t="str">
        <f>IF(入力シート!G95="","",入力シート!G95)</f>
        <v/>
      </c>
      <c r="H93" s="92" t="str">
        <f>IF(入力シート!I95="","",入力シート!I95)</f>
        <v/>
      </c>
      <c r="I93" s="103" t="str">
        <f>IF(入力シート!J95="","",入力シート!J95)</f>
        <v/>
      </c>
      <c r="J93" s="216" t="str">
        <f>IF(入力シート!L95="","",入力シート!L95)</f>
        <v/>
      </c>
      <c r="K93" s="217"/>
      <c r="L93" s="113"/>
      <c r="M93" s="117" t="s">
        <v>14</v>
      </c>
      <c r="N93" s="124" t="s">
        <v>11</v>
      </c>
    </row>
    <row r="94" spans="2:14" ht="24.9" customHeight="1" x14ac:dyDescent="0.2">
      <c r="B94" s="51" t="str">
        <f>IF(入力シート!C96="","",74)</f>
        <v/>
      </c>
      <c r="C94" s="60" t="str">
        <f>IF(入力シート!C96="","",入力シート!T96)</f>
        <v/>
      </c>
      <c r="D94" s="68" t="str">
        <f>IF(入力シート!D96="","",入力シート!D96)</f>
        <v/>
      </c>
      <c r="E94" s="73" t="str">
        <f>IF(入力シート!E96="","",ASC(入力シート!E96))</f>
        <v/>
      </c>
      <c r="F94" s="78" t="str">
        <f>IF(入力シート!F96="","",入力シート!F96)</f>
        <v/>
      </c>
      <c r="G94" s="85" t="str">
        <f>IF(入力シート!G96="","",入力シート!G96)</f>
        <v/>
      </c>
      <c r="H94" s="92" t="str">
        <f>IF(入力シート!I96="","",入力シート!I96)</f>
        <v/>
      </c>
      <c r="I94" s="103" t="str">
        <f>IF(入力シート!J96="","",入力シート!J96)</f>
        <v/>
      </c>
      <c r="J94" s="216" t="str">
        <f>IF(入力シート!L96="","",入力シート!L96)</f>
        <v/>
      </c>
      <c r="K94" s="217"/>
      <c r="L94" s="113"/>
      <c r="M94" s="117" t="s">
        <v>14</v>
      </c>
      <c r="N94" s="124" t="s">
        <v>11</v>
      </c>
    </row>
    <row r="95" spans="2:14" ht="24.9" customHeight="1" x14ac:dyDescent="0.2">
      <c r="B95" s="51" t="str">
        <f>IF(入力シート!C97="","",75)</f>
        <v/>
      </c>
      <c r="C95" s="60" t="str">
        <f>IF(入力シート!C97="","",入力シート!T97)</f>
        <v/>
      </c>
      <c r="D95" s="68" t="str">
        <f>IF(入力シート!D97="","",入力シート!D97)</f>
        <v/>
      </c>
      <c r="E95" s="73" t="str">
        <f>IF(入力シート!E97="","",ASC(入力シート!E97))</f>
        <v/>
      </c>
      <c r="F95" s="78" t="str">
        <f>IF(入力シート!F97="","",入力シート!F97)</f>
        <v/>
      </c>
      <c r="G95" s="85" t="str">
        <f>IF(入力シート!G97="","",入力シート!G97)</f>
        <v/>
      </c>
      <c r="H95" s="92" t="str">
        <f>IF(入力シート!I97="","",入力シート!I97)</f>
        <v/>
      </c>
      <c r="I95" s="103" t="str">
        <f>IF(入力シート!J97="","",入力シート!J97)</f>
        <v/>
      </c>
      <c r="J95" s="216" t="str">
        <f>IF(入力シート!L97="","",入力シート!L97)</f>
        <v/>
      </c>
      <c r="K95" s="217"/>
      <c r="L95" s="113"/>
      <c r="M95" s="117" t="s">
        <v>14</v>
      </c>
      <c r="N95" s="124" t="s">
        <v>11</v>
      </c>
    </row>
    <row r="96" spans="2:14" ht="24.9" customHeight="1" x14ac:dyDescent="0.2">
      <c r="B96" s="51" t="str">
        <f>IF(入力シート!C98="","",76)</f>
        <v/>
      </c>
      <c r="C96" s="60" t="str">
        <f>IF(入力シート!C98="","",入力シート!T98)</f>
        <v/>
      </c>
      <c r="D96" s="68" t="str">
        <f>IF(入力シート!D98="","",入力シート!D98)</f>
        <v/>
      </c>
      <c r="E96" s="73" t="str">
        <f>IF(入力シート!E98="","",ASC(入力シート!E98))</f>
        <v/>
      </c>
      <c r="F96" s="78" t="str">
        <f>IF(入力シート!F98="","",入力シート!F98)</f>
        <v/>
      </c>
      <c r="G96" s="85" t="str">
        <f>IF(入力シート!G98="","",入力シート!G98)</f>
        <v/>
      </c>
      <c r="H96" s="92" t="str">
        <f>IF(入力シート!I98="","",入力シート!I98)</f>
        <v/>
      </c>
      <c r="I96" s="103" t="str">
        <f>IF(入力シート!J98="","",入力シート!J98)</f>
        <v/>
      </c>
      <c r="J96" s="216" t="str">
        <f>IF(入力シート!L98="","",入力シート!L98)</f>
        <v/>
      </c>
      <c r="K96" s="217"/>
      <c r="L96" s="113"/>
      <c r="M96" s="117" t="s">
        <v>14</v>
      </c>
      <c r="N96" s="124" t="s">
        <v>11</v>
      </c>
    </row>
    <row r="97" spans="2:14" ht="24.9" customHeight="1" x14ac:dyDescent="0.2">
      <c r="B97" s="51" t="str">
        <f>IF(入力シート!C99="","",77)</f>
        <v/>
      </c>
      <c r="C97" s="60" t="str">
        <f>IF(入力シート!C99="","",入力シート!T99)</f>
        <v/>
      </c>
      <c r="D97" s="68" t="str">
        <f>IF(入力シート!D99="","",入力シート!D99)</f>
        <v/>
      </c>
      <c r="E97" s="73" t="str">
        <f>IF(入力シート!E99="","",ASC(入力シート!E99))</f>
        <v/>
      </c>
      <c r="F97" s="78" t="str">
        <f>IF(入力シート!F99="","",入力シート!F99)</f>
        <v/>
      </c>
      <c r="G97" s="85" t="str">
        <f>IF(入力シート!G99="","",入力シート!G99)</f>
        <v/>
      </c>
      <c r="H97" s="92" t="str">
        <f>IF(入力シート!I99="","",入力シート!I99)</f>
        <v/>
      </c>
      <c r="I97" s="103" t="str">
        <f>IF(入力シート!J99="","",入力シート!J99)</f>
        <v/>
      </c>
      <c r="J97" s="216" t="str">
        <f>IF(入力シート!L99="","",入力シート!L99)</f>
        <v/>
      </c>
      <c r="K97" s="217"/>
      <c r="L97" s="113"/>
      <c r="M97" s="117" t="s">
        <v>14</v>
      </c>
      <c r="N97" s="124" t="s">
        <v>11</v>
      </c>
    </row>
    <row r="98" spans="2:14" ht="24.9" customHeight="1" x14ac:dyDescent="0.2">
      <c r="B98" s="51" t="str">
        <f>IF(入力シート!C100="","",78)</f>
        <v/>
      </c>
      <c r="C98" s="60" t="str">
        <f>IF(入力シート!C100="","",入力シート!T100)</f>
        <v/>
      </c>
      <c r="D98" s="68" t="str">
        <f>IF(入力シート!D100="","",入力シート!D100)</f>
        <v/>
      </c>
      <c r="E98" s="73" t="str">
        <f>IF(入力シート!E100="","",ASC(入力シート!E100))</f>
        <v/>
      </c>
      <c r="F98" s="78" t="str">
        <f>IF(入力シート!F100="","",入力シート!F100)</f>
        <v/>
      </c>
      <c r="G98" s="85" t="str">
        <f>IF(入力シート!G100="","",入力シート!G100)</f>
        <v/>
      </c>
      <c r="H98" s="92" t="str">
        <f>IF(入力シート!I100="","",入力シート!I100)</f>
        <v/>
      </c>
      <c r="I98" s="103" t="str">
        <f>IF(入力シート!J100="","",入力シート!J100)</f>
        <v/>
      </c>
      <c r="J98" s="216" t="str">
        <f>IF(入力シート!L100="","",入力シート!L100)</f>
        <v/>
      </c>
      <c r="K98" s="217"/>
      <c r="L98" s="113"/>
      <c r="M98" s="117" t="s">
        <v>14</v>
      </c>
      <c r="N98" s="124" t="s">
        <v>11</v>
      </c>
    </row>
    <row r="99" spans="2:14" ht="24.9" customHeight="1" x14ac:dyDescent="0.2">
      <c r="B99" s="51" t="str">
        <f>IF(入力シート!C101="","",79)</f>
        <v/>
      </c>
      <c r="C99" s="60" t="str">
        <f>IF(入力シート!C101="","",入力シート!T101)</f>
        <v/>
      </c>
      <c r="D99" s="68" t="str">
        <f>IF(入力シート!D101="","",入力シート!D101)</f>
        <v/>
      </c>
      <c r="E99" s="73" t="str">
        <f>IF(入力シート!E101="","",ASC(入力シート!E101))</f>
        <v/>
      </c>
      <c r="F99" s="78" t="str">
        <f>IF(入力シート!F101="","",入力シート!F101)</f>
        <v/>
      </c>
      <c r="G99" s="85" t="str">
        <f>IF(入力シート!G101="","",入力シート!G101)</f>
        <v/>
      </c>
      <c r="H99" s="92" t="str">
        <f>IF(入力シート!I101="","",入力シート!I101)</f>
        <v/>
      </c>
      <c r="I99" s="103" t="str">
        <f>IF(入力シート!J101="","",入力シート!J101)</f>
        <v/>
      </c>
      <c r="J99" s="216" t="str">
        <f>IF(入力シート!L101="","",入力シート!L101)</f>
        <v/>
      </c>
      <c r="K99" s="217"/>
      <c r="L99" s="113"/>
      <c r="M99" s="117" t="s">
        <v>14</v>
      </c>
      <c r="N99" s="124" t="s">
        <v>11</v>
      </c>
    </row>
    <row r="100" spans="2:14" ht="24.9" customHeight="1" x14ac:dyDescent="0.2">
      <c r="B100" s="52" t="str">
        <f>IF(入力シート!C102="","",80)</f>
        <v/>
      </c>
      <c r="C100" s="61" t="str">
        <f>IF(入力シート!C102="","",入力シート!T102)</f>
        <v/>
      </c>
      <c r="D100" s="69" t="str">
        <f>IF(入力シート!D102="","",入力シート!D102)</f>
        <v/>
      </c>
      <c r="E100" s="74" t="str">
        <f>IF(入力シート!E102="","",ASC(入力シート!E102))</f>
        <v/>
      </c>
      <c r="F100" s="79" t="str">
        <f>IF(入力シート!F102="","",入力シート!F102)</f>
        <v/>
      </c>
      <c r="G100" s="86" t="str">
        <f>IF(入力シート!G102="","",入力シート!G102)</f>
        <v/>
      </c>
      <c r="H100" s="93" t="str">
        <f>IF(入力シート!I102="","",入力シート!I102)</f>
        <v/>
      </c>
      <c r="I100" s="104" t="str">
        <f>IF(入力シート!J102="","",入力シート!J102)</f>
        <v/>
      </c>
      <c r="J100" s="218" t="str">
        <f>IF(入力シート!L102="","",入力シート!L102)</f>
        <v/>
      </c>
      <c r="K100" s="219"/>
      <c r="L100" s="114"/>
      <c r="M100" s="118" t="s">
        <v>14</v>
      </c>
      <c r="N100" s="125" t="s">
        <v>11</v>
      </c>
    </row>
    <row r="101" spans="2:14" ht="24.9" customHeight="1" x14ac:dyDescent="0.2">
      <c r="B101" s="50" t="str">
        <f>IF(入力シート!C103="","",81)</f>
        <v/>
      </c>
      <c r="C101" s="62" t="str">
        <f>IF(入力シート!C103="","",入力シート!T103)</f>
        <v/>
      </c>
      <c r="D101" s="70" t="str">
        <f>IF(入力シート!D103="","",入力シート!D103)</f>
        <v/>
      </c>
      <c r="E101" s="75" t="str">
        <f>IF(入力シート!E103="","",ASC(入力シート!E103))</f>
        <v/>
      </c>
      <c r="F101" s="80" t="str">
        <f>IF(入力シート!F103="","",入力シート!F103)</f>
        <v/>
      </c>
      <c r="G101" s="87" t="str">
        <f>IF(入力シート!G103="","",入力シート!G103)</f>
        <v/>
      </c>
      <c r="H101" s="94" t="str">
        <f>IF(入力シート!I103="","",入力シート!I103)</f>
        <v/>
      </c>
      <c r="I101" s="105" t="str">
        <f>IF(入力シート!J103="","",入力シート!J103)</f>
        <v/>
      </c>
      <c r="J101" s="220" t="str">
        <f>IF(入力シート!L103="","",入力シート!L103)</f>
        <v/>
      </c>
      <c r="K101" s="221"/>
      <c r="L101" s="112"/>
      <c r="M101" s="116" t="s">
        <v>14</v>
      </c>
      <c r="N101" s="123" t="s">
        <v>11</v>
      </c>
    </row>
    <row r="102" spans="2:14" ht="24.9" customHeight="1" x14ac:dyDescent="0.2">
      <c r="B102" s="51" t="str">
        <f>IF(入力シート!C104="","",82)</f>
        <v/>
      </c>
      <c r="C102" s="60" t="str">
        <f>IF(入力シート!C104="","",入力シート!T104)</f>
        <v/>
      </c>
      <c r="D102" s="68" t="str">
        <f>IF(入力シート!D104="","",入力シート!D104)</f>
        <v/>
      </c>
      <c r="E102" s="73" t="str">
        <f>IF(入力シート!E104="","",ASC(入力シート!E104))</f>
        <v/>
      </c>
      <c r="F102" s="78" t="str">
        <f>IF(入力シート!F104="","",入力シート!F104)</f>
        <v/>
      </c>
      <c r="G102" s="85" t="str">
        <f>IF(入力シート!G104="","",入力シート!G104)</f>
        <v/>
      </c>
      <c r="H102" s="92" t="str">
        <f>IF(入力シート!I104="","",入力シート!I104)</f>
        <v/>
      </c>
      <c r="I102" s="103" t="str">
        <f>IF(入力シート!J104="","",入力シート!J104)</f>
        <v/>
      </c>
      <c r="J102" s="216" t="str">
        <f>IF(入力シート!L104="","",入力シート!L104)</f>
        <v/>
      </c>
      <c r="K102" s="217"/>
      <c r="L102" s="113"/>
      <c r="M102" s="117" t="s">
        <v>14</v>
      </c>
      <c r="N102" s="124" t="s">
        <v>11</v>
      </c>
    </row>
    <row r="103" spans="2:14" ht="24.9" customHeight="1" x14ac:dyDescent="0.2">
      <c r="B103" s="51" t="str">
        <f>IF(入力シート!C105="","",83)</f>
        <v/>
      </c>
      <c r="C103" s="60" t="str">
        <f>IF(入力シート!C105="","",入力シート!T105)</f>
        <v/>
      </c>
      <c r="D103" s="68" t="str">
        <f>IF(入力シート!D105="","",入力シート!D105)</f>
        <v/>
      </c>
      <c r="E103" s="73" t="str">
        <f>IF(入力シート!E105="","",ASC(入力シート!E105))</f>
        <v/>
      </c>
      <c r="F103" s="78" t="str">
        <f>IF(入力シート!F105="","",入力シート!F105)</f>
        <v/>
      </c>
      <c r="G103" s="85" t="str">
        <f>IF(入力シート!G105="","",入力シート!G105)</f>
        <v/>
      </c>
      <c r="H103" s="92" t="str">
        <f>IF(入力シート!I105="","",入力シート!I105)</f>
        <v/>
      </c>
      <c r="I103" s="103" t="str">
        <f>IF(入力シート!J105="","",入力シート!J105)</f>
        <v/>
      </c>
      <c r="J103" s="216" t="str">
        <f>IF(入力シート!L105="","",入力シート!L105)</f>
        <v/>
      </c>
      <c r="K103" s="217"/>
      <c r="L103" s="113"/>
      <c r="M103" s="117" t="s">
        <v>14</v>
      </c>
      <c r="N103" s="124" t="s">
        <v>11</v>
      </c>
    </row>
    <row r="104" spans="2:14" ht="24.9" customHeight="1" x14ac:dyDescent="0.2">
      <c r="B104" s="51" t="str">
        <f>IF(入力シート!C106="","",84)</f>
        <v/>
      </c>
      <c r="C104" s="60" t="str">
        <f>IF(入力シート!C106="","",入力シート!T106)</f>
        <v/>
      </c>
      <c r="D104" s="68" t="str">
        <f>IF(入力シート!D106="","",入力シート!D106)</f>
        <v/>
      </c>
      <c r="E104" s="73" t="str">
        <f>IF(入力シート!E106="","",ASC(入力シート!E106))</f>
        <v/>
      </c>
      <c r="F104" s="78" t="str">
        <f>IF(入力シート!F106="","",入力シート!F106)</f>
        <v/>
      </c>
      <c r="G104" s="85" t="str">
        <f>IF(入力シート!G106="","",入力シート!G106)</f>
        <v/>
      </c>
      <c r="H104" s="92" t="str">
        <f>IF(入力シート!I106="","",入力シート!I106)</f>
        <v/>
      </c>
      <c r="I104" s="103" t="str">
        <f>IF(入力シート!J106="","",入力シート!J106)</f>
        <v/>
      </c>
      <c r="J104" s="216" t="str">
        <f>IF(入力シート!L106="","",入力シート!L106)</f>
        <v/>
      </c>
      <c r="K104" s="217"/>
      <c r="L104" s="113"/>
      <c r="M104" s="117" t="s">
        <v>14</v>
      </c>
      <c r="N104" s="124" t="s">
        <v>11</v>
      </c>
    </row>
    <row r="105" spans="2:14" ht="24.9" customHeight="1" x14ac:dyDescent="0.2">
      <c r="B105" s="51" t="str">
        <f>IF(入力シート!C107="","",85)</f>
        <v/>
      </c>
      <c r="C105" s="60" t="str">
        <f>IF(入力シート!C107="","",入力シート!T107)</f>
        <v/>
      </c>
      <c r="D105" s="68" t="str">
        <f>IF(入力シート!D107="","",入力シート!D107)</f>
        <v/>
      </c>
      <c r="E105" s="73" t="str">
        <f>IF(入力シート!E107="","",ASC(入力シート!E107))</f>
        <v/>
      </c>
      <c r="F105" s="78" t="str">
        <f>IF(入力シート!F107="","",入力シート!F107)</f>
        <v/>
      </c>
      <c r="G105" s="85" t="str">
        <f>IF(入力シート!G107="","",入力シート!G107)</f>
        <v/>
      </c>
      <c r="H105" s="92" t="str">
        <f>IF(入力シート!I107="","",入力シート!I107)</f>
        <v/>
      </c>
      <c r="I105" s="103" t="str">
        <f>IF(入力シート!J107="","",入力シート!J107)</f>
        <v/>
      </c>
      <c r="J105" s="216" t="str">
        <f>IF(入力シート!L107="","",入力シート!L107)</f>
        <v/>
      </c>
      <c r="K105" s="217"/>
      <c r="L105" s="113"/>
      <c r="M105" s="117" t="s">
        <v>14</v>
      </c>
      <c r="N105" s="124" t="s">
        <v>11</v>
      </c>
    </row>
    <row r="106" spans="2:14" ht="24.9" customHeight="1" x14ac:dyDescent="0.2">
      <c r="B106" s="51" t="str">
        <f>IF(入力シート!C108="","",86)</f>
        <v/>
      </c>
      <c r="C106" s="60" t="str">
        <f>IF(入力シート!C108="","",入力シート!T108)</f>
        <v/>
      </c>
      <c r="D106" s="68" t="str">
        <f>IF(入力シート!D108="","",入力シート!D108)</f>
        <v/>
      </c>
      <c r="E106" s="73" t="str">
        <f>IF(入力シート!E108="","",ASC(入力シート!E108))</f>
        <v/>
      </c>
      <c r="F106" s="78" t="str">
        <f>IF(入力シート!F108="","",入力シート!F108)</f>
        <v/>
      </c>
      <c r="G106" s="85" t="str">
        <f>IF(入力シート!G108="","",入力シート!G108)</f>
        <v/>
      </c>
      <c r="H106" s="92" t="str">
        <f>IF(入力シート!I108="","",入力シート!I108)</f>
        <v/>
      </c>
      <c r="I106" s="103" t="str">
        <f>IF(入力シート!J108="","",入力シート!J108)</f>
        <v/>
      </c>
      <c r="J106" s="216" t="str">
        <f>IF(入力シート!L108="","",入力シート!L108)</f>
        <v/>
      </c>
      <c r="K106" s="217"/>
      <c r="L106" s="113"/>
      <c r="M106" s="117" t="s">
        <v>14</v>
      </c>
      <c r="N106" s="124" t="s">
        <v>11</v>
      </c>
    </row>
    <row r="107" spans="2:14" ht="24.9" customHeight="1" x14ac:dyDescent="0.2">
      <c r="B107" s="51" t="str">
        <f>IF(入力シート!C109="","",87)</f>
        <v/>
      </c>
      <c r="C107" s="60" t="str">
        <f>IF(入力シート!C109="","",入力シート!T109)</f>
        <v/>
      </c>
      <c r="D107" s="68" t="str">
        <f>IF(入力シート!D109="","",入力シート!D109)</f>
        <v/>
      </c>
      <c r="E107" s="73" t="str">
        <f>IF(入力シート!E109="","",ASC(入力シート!E109))</f>
        <v/>
      </c>
      <c r="F107" s="78" t="str">
        <f>IF(入力シート!F109="","",入力シート!F109)</f>
        <v/>
      </c>
      <c r="G107" s="85" t="str">
        <f>IF(入力シート!G109="","",入力シート!G109)</f>
        <v/>
      </c>
      <c r="H107" s="92" t="str">
        <f>IF(入力シート!I109="","",入力シート!I109)</f>
        <v/>
      </c>
      <c r="I107" s="103" t="str">
        <f>IF(入力シート!J109="","",入力シート!J109)</f>
        <v/>
      </c>
      <c r="J107" s="216" t="str">
        <f>IF(入力シート!L109="","",入力シート!L109)</f>
        <v/>
      </c>
      <c r="K107" s="217"/>
      <c r="L107" s="113"/>
      <c r="M107" s="117" t="s">
        <v>14</v>
      </c>
      <c r="N107" s="124" t="s">
        <v>11</v>
      </c>
    </row>
    <row r="108" spans="2:14" ht="24.9" customHeight="1" x14ac:dyDescent="0.2">
      <c r="B108" s="51" t="str">
        <f>IF(入力シート!C110="","",88)</f>
        <v/>
      </c>
      <c r="C108" s="60" t="str">
        <f>IF(入力シート!C110="","",入力シート!T110)</f>
        <v/>
      </c>
      <c r="D108" s="68" t="str">
        <f>IF(入力シート!D110="","",入力シート!D110)</f>
        <v/>
      </c>
      <c r="E108" s="73" t="str">
        <f>IF(入力シート!E110="","",ASC(入力シート!E110))</f>
        <v/>
      </c>
      <c r="F108" s="78" t="str">
        <f>IF(入力シート!F110="","",入力シート!F110)</f>
        <v/>
      </c>
      <c r="G108" s="85" t="str">
        <f>IF(入力シート!G110="","",入力シート!G110)</f>
        <v/>
      </c>
      <c r="H108" s="92" t="str">
        <f>IF(入力シート!I110="","",入力シート!I110)</f>
        <v/>
      </c>
      <c r="I108" s="103" t="str">
        <f>IF(入力シート!J110="","",入力シート!J110)</f>
        <v/>
      </c>
      <c r="J108" s="216" t="str">
        <f>IF(入力シート!L110="","",入力シート!L110)</f>
        <v/>
      </c>
      <c r="K108" s="217"/>
      <c r="L108" s="113"/>
      <c r="M108" s="117" t="s">
        <v>14</v>
      </c>
      <c r="N108" s="124" t="s">
        <v>11</v>
      </c>
    </row>
    <row r="109" spans="2:14" ht="24.9" customHeight="1" x14ac:dyDescent="0.2">
      <c r="B109" s="51" t="str">
        <f>IF(入力シート!C111="","",89)</f>
        <v/>
      </c>
      <c r="C109" s="60" t="str">
        <f>IF(入力シート!C111="","",入力シート!T111)</f>
        <v/>
      </c>
      <c r="D109" s="68" t="str">
        <f>IF(入力シート!D111="","",入力シート!D111)</f>
        <v/>
      </c>
      <c r="E109" s="73" t="str">
        <f>IF(入力シート!E111="","",ASC(入力シート!E111))</f>
        <v/>
      </c>
      <c r="F109" s="78" t="str">
        <f>IF(入力シート!F111="","",入力シート!F111)</f>
        <v/>
      </c>
      <c r="G109" s="85" t="str">
        <f>IF(入力シート!G111="","",入力シート!G111)</f>
        <v/>
      </c>
      <c r="H109" s="92" t="str">
        <f>IF(入力シート!I111="","",入力シート!I111)</f>
        <v/>
      </c>
      <c r="I109" s="103" t="str">
        <f>IF(入力シート!J111="","",入力シート!J111)</f>
        <v/>
      </c>
      <c r="J109" s="216" t="str">
        <f>IF(入力シート!L111="","",入力シート!L111)</f>
        <v/>
      </c>
      <c r="K109" s="217"/>
      <c r="L109" s="113"/>
      <c r="M109" s="117" t="s">
        <v>14</v>
      </c>
      <c r="N109" s="124" t="s">
        <v>11</v>
      </c>
    </row>
    <row r="110" spans="2:14" ht="24.9" customHeight="1" x14ac:dyDescent="0.2">
      <c r="B110" s="51" t="str">
        <f>IF(入力シート!C112="","",90)</f>
        <v/>
      </c>
      <c r="C110" s="60" t="str">
        <f>IF(入力シート!C112="","",入力シート!T112)</f>
        <v/>
      </c>
      <c r="D110" s="68" t="str">
        <f>IF(入力シート!D112="","",入力シート!D112)</f>
        <v/>
      </c>
      <c r="E110" s="73" t="str">
        <f>IF(入力シート!E112="","",ASC(入力シート!E112))</f>
        <v/>
      </c>
      <c r="F110" s="78" t="str">
        <f>IF(入力シート!F112="","",入力シート!F112)</f>
        <v/>
      </c>
      <c r="G110" s="85" t="str">
        <f>IF(入力シート!G112="","",入力シート!G112)</f>
        <v/>
      </c>
      <c r="H110" s="92" t="str">
        <f>IF(入力シート!I112="","",入力シート!I112)</f>
        <v/>
      </c>
      <c r="I110" s="103" t="str">
        <f>IF(入力シート!J112="","",入力シート!J112)</f>
        <v/>
      </c>
      <c r="J110" s="216" t="str">
        <f>IF(入力シート!L112="","",入力シート!L112)</f>
        <v/>
      </c>
      <c r="K110" s="217"/>
      <c r="L110" s="113"/>
      <c r="M110" s="117" t="s">
        <v>14</v>
      </c>
      <c r="N110" s="124" t="s">
        <v>11</v>
      </c>
    </row>
    <row r="111" spans="2:14" ht="24.9" customHeight="1" x14ac:dyDescent="0.2">
      <c r="B111" s="51" t="str">
        <f>IF(入力シート!C113="","",91)</f>
        <v/>
      </c>
      <c r="C111" s="60" t="str">
        <f>IF(入力シート!C113="","",入力シート!T113)</f>
        <v/>
      </c>
      <c r="D111" s="68" t="str">
        <f>IF(入力シート!D113="","",入力シート!D113)</f>
        <v/>
      </c>
      <c r="E111" s="73" t="str">
        <f>IF(入力シート!E113="","",ASC(入力シート!E113))</f>
        <v/>
      </c>
      <c r="F111" s="78" t="str">
        <f>IF(入力シート!F113="","",入力シート!F113)</f>
        <v/>
      </c>
      <c r="G111" s="85" t="str">
        <f>IF(入力シート!G113="","",入力シート!G113)</f>
        <v/>
      </c>
      <c r="H111" s="92" t="str">
        <f>IF(入力シート!I113="","",入力シート!I113)</f>
        <v/>
      </c>
      <c r="I111" s="103" t="str">
        <f>IF(入力シート!J113="","",入力シート!J113)</f>
        <v/>
      </c>
      <c r="J111" s="216" t="str">
        <f>IF(入力シート!L113="","",入力シート!L113)</f>
        <v/>
      </c>
      <c r="K111" s="217"/>
      <c r="L111" s="113"/>
      <c r="M111" s="117" t="s">
        <v>14</v>
      </c>
      <c r="N111" s="124" t="s">
        <v>11</v>
      </c>
    </row>
    <row r="112" spans="2:14" ht="24.9" customHeight="1" x14ac:dyDescent="0.2">
      <c r="B112" s="51" t="str">
        <f>IF(入力シート!C114="","",92)</f>
        <v/>
      </c>
      <c r="C112" s="60" t="str">
        <f>IF(入力シート!C114="","",入力シート!T114)</f>
        <v/>
      </c>
      <c r="D112" s="68" t="str">
        <f>IF(入力シート!D114="","",入力シート!D114)</f>
        <v/>
      </c>
      <c r="E112" s="73" t="str">
        <f>IF(入力シート!E114="","",ASC(入力シート!E114))</f>
        <v/>
      </c>
      <c r="F112" s="78" t="str">
        <f>IF(入力シート!F114="","",入力シート!F114)</f>
        <v/>
      </c>
      <c r="G112" s="85" t="str">
        <f>IF(入力シート!G114="","",入力シート!G114)</f>
        <v/>
      </c>
      <c r="H112" s="92" t="str">
        <f>IF(入力シート!I114="","",入力シート!I114)</f>
        <v/>
      </c>
      <c r="I112" s="103" t="str">
        <f>IF(入力シート!J114="","",入力シート!J114)</f>
        <v/>
      </c>
      <c r="J112" s="216" t="str">
        <f>IF(入力シート!L114="","",入力シート!L114)</f>
        <v/>
      </c>
      <c r="K112" s="217"/>
      <c r="L112" s="113"/>
      <c r="M112" s="117" t="s">
        <v>14</v>
      </c>
      <c r="N112" s="124" t="s">
        <v>11</v>
      </c>
    </row>
    <row r="113" spans="2:14" ht="24.9" customHeight="1" x14ac:dyDescent="0.2">
      <c r="B113" s="51" t="str">
        <f>IF(入力シート!C115="","",93)</f>
        <v/>
      </c>
      <c r="C113" s="60" t="str">
        <f>IF(入力シート!C115="","",入力シート!T115)</f>
        <v/>
      </c>
      <c r="D113" s="68" t="str">
        <f>IF(入力シート!D115="","",入力シート!D115)</f>
        <v/>
      </c>
      <c r="E113" s="73" t="str">
        <f>IF(入力シート!E115="","",ASC(入力シート!E115))</f>
        <v/>
      </c>
      <c r="F113" s="78" t="str">
        <f>IF(入力シート!F115="","",入力シート!F115)</f>
        <v/>
      </c>
      <c r="G113" s="85" t="str">
        <f>IF(入力シート!G115="","",入力シート!G115)</f>
        <v/>
      </c>
      <c r="H113" s="92" t="str">
        <f>IF(入力シート!I115="","",入力シート!I115)</f>
        <v/>
      </c>
      <c r="I113" s="103" t="str">
        <f>IF(入力シート!J115="","",入力シート!J115)</f>
        <v/>
      </c>
      <c r="J113" s="216" t="str">
        <f>IF(入力シート!L115="","",入力シート!L115)</f>
        <v/>
      </c>
      <c r="K113" s="217"/>
      <c r="L113" s="113"/>
      <c r="M113" s="117" t="s">
        <v>14</v>
      </c>
      <c r="N113" s="124" t="s">
        <v>11</v>
      </c>
    </row>
    <row r="114" spans="2:14" ht="24.9" customHeight="1" x14ac:dyDescent="0.2">
      <c r="B114" s="51" t="str">
        <f>IF(入力シート!C116="","",94)</f>
        <v/>
      </c>
      <c r="C114" s="60" t="str">
        <f>IF(入力シート!C116="","",入力シート!T116)</f>
        <v/>
      </c>
      <c r="D114" s="68" t="str">
        <f>IF(入力シート!D116="","",入力シート!D116)</f>
        <v/>
      </c>
      <c r="E114" s="73" t="str">
        <f>IF(入力シート!E116="","",ASC(入力シート!E116))</f>
        <v/>
      </c>
      <c r="F114" s="78" t="str">
        <f>IF(入力シート!F116="","",入力シート!F116)</f>
        <v/>
      </c>
      <c r="G114" s="85" t="str">
        <f>IF(入力シート!G116="","",入力シート!G116)</f>
        <v/>
      </c>
      <c r="H114" s="92" t="str">
        <f>IF(入力シート!I116="","",入力シート!I116)</f>
        <v/>
      </c>
      <c r="I114" s="103" t="str">
        <f>IF(入力シート!J116="","",入力シート!J116)</f>
        <v/>
      </c>
      <c r="J114" s="216" t="str">
        <f>IF(入力シート!L116="","",入力シート!L116)</f>
        <v/>
      </c>
      <c r="K114" s="217"/>
      <c r="L114" s="113"/>
      <c r="M114" s="117" t="s">
        <v>14</v>
      </c>
      <c r="N114" s="124" t="s">
        <v>11</v>
      </c>
    </row>
    <row r="115" spans="2:14" ht="24.9" customHeight="1" x14ac:dyDescent="0.2">
      <c r="B115" s="51" t="str">
        <f>IF(入力シート!C117="","",95)</f>
        <v/>
      </c>
      <c r="C115" s="60" t="str">
        <f>IF(入力シート!C117="","",入力シート!T117)</f>
        <v/>
      </c>
      <c r="D115" s="68" t="str">
        <f>IF(入力シート!D117="","",入力シート!D117)</f>
        <v/>
      </c>
      <c r="E115" s="73" t="str">
        <f>IF(入力シート!E117="","",ASC(入力シート!E117))</f>
        <v/>
      </c>
      <c r="F115" s="78" t="str">
        <f>IF(入力シート!F117="","",入力シート!F117)</f>
        <v/>
      </c>
      <c r="G115" s="85" t="str">
        <f>IF(入力シート!G117="","",入力シート!G117)</f>
        <v/>
      </c>
      <c r="H115" s="92" t="str">
        <f>IF(入力シート!I117="","",入力シート!I117)</f>
        <v/>
      </c>
      <c r="I115" s="103" t="str">
        <f>IF(入力シート!J117="","",入力シート!J117)</f>
        <v/>
      </c>
      <c r="J115" s="216" t="str">
        <f>IF(入力シート!L117="","",入力シート!L117)</f>
        <v/>
      </c>
      <c r="K115" s="217"/>
      <c r="L115" s="113"/>
      <c r="M115" s="117" t="s">
        <v>14</v>
      </c>
      <c r="N115" s="124" t="s">
        <v>11</v>
      </c>
    </row>
    <row r="116" spans="2:14" ht="24.9" customHeight="1" x14ac:dyDescent="0.2">
      <c r="B116" s="51" t="str">
        <f>IF(入力シート!C118="","",96)</f>
        <v/>
      </c>
      <c r="C116" s="60" t="str">
        <f>IF(入力シート!C118="","",入力シート!T118)</f>
        <v/>
      </c>
      <c r="D116" s="68" t="str">
        <f>IF(入力シート!D118="","",入力シート!D118)</f>
        <v/>
      </c>
      <c r="E116" s="73" t="str">
        <f>IF(入力シート!E118="","",ASC(入力シート!E118))</f>
        <v/>
      </c>
      <c r="F116" s="78" t="str">
        <f>IF(入力シート!F118="","",入力シート!F118)</f>
        <v/>
      </c>
      <c r="G116" s="85" t="str">
        <f>IF(入力シート!G118="","",入力シート!G118)</f>
        <v/>
      </c>
      <c r="H116" s="92" t="str">
        <f>IF(入力シート!I118="","",入力シート!I118)</f>
        <v/>
      </c>
      <c r="I116" s="103" t="str">
        <f>IF(入力シート!J118="","",入力シート!J118)</f>
        <v/>
      </c>
      <c r="J116" s="216" t="str">
        <f>IF(入力シート!L118="","",入力シート!L118)</f>
        <v/>
      </c>
      <c r="K116" s="217"/>
      <c r="L116" s="113"/>
      <c r="M116" s="117" t="s">
        <v>14</v>
      </c>
      <c r="N116" s="124" t="s">
        <v>11</v>
      </c>
    </row>
    <row r="117" spans="2:14" ht="24.9" customHeight="1" x14ac:dyDescent="0.2">
      <c r="B117" s="51" t="str">
        <f>IF(入力シート!C119="","",97)</f>
        <v/>
      </c>
      <c r="C117" s="60" t="str">
        <f>IF(入力シート!C119="","",入力シート!T119)</f>
        <v/>
      </c>
      <c r="D117" s="68" t="str">
        <f>IF(入力シート!D119="","",入力シート!D119)</f>
        <v/>
      </c>
      <c r="E117" s="73" t="str">
        <f>IF(入力シート!E119="","",ASC(入力シート!E119))</f>
        <v/>
      </c>
      <c r="F117" s="78" t="str">
        <f>IF(入力シート!F119="","",入力シート!F119)</f>
        <v/>
      </c>
      <c r="G117" s="85" t="str">
        <f>IF(入力シート!G119="","",入力シート!G119)</f>
        <v/>
      </c>
      <c r="H117" s="92" t="str">
        <f>IF(入力シート!I119="","",入力シート!I119)</f>
        <v/>
      </c>
      <c r="I117" s="103" t="str">
        <f>IF(入力シート!J119="","",入力シート!J119)</f>
        <v/>
      </c>
      <c r="J117" s="216" t="str">
        <f>IF(入力シート!L119="","",入力シート!L119)</f>
        <v/>
      </c>
      <c r="K117" s="217"/>
      <c r="L117" s="113"/>
      <c r="M117" s="117" t="s">
        <v>14</v>
      </c>
      <c r="N117" s="124" t="s">
        <v>11</v>
      </c>
    </row>
    <row r="118" spans="2:14" ht="24.9" customHeight="1" x14ac:dyDescent="0.2">
      <c r="B118" s="51" t="str">
        <f>IF(入力シート!C120="","",98)</f>
        <v/>
      </c>
      <c r="C118" s="60" t="str">
        <f>IF(入力シート!C120="","",入力シート!T120)</f>
        <v/>
      </c>
      <c r="D118" s="68" t="str">
        <f>IF(入力シート!D120="","",入力シート!D120)</f>
        <v/>
      </c>
      <c r="E118" s="73" t="str">
        <f>IF(入力シート!E120="","",ASC(入力シート!E120))</f>
        <v/>
      </c>
      <c r="F118" s="78" t="str">
        <f>IF(入力シート!F120="","",入力シート!F120)</f>
        <v/>
      </c>
      <c r="G118" s="85" t="str">
        <f>IF(入力シート!G120="","",入力シート!G120)</f>
        <v/>
      </c>
      <c r="H118" s="92" t="str">
        <f>IF(入力シート!I120="","",入力シート!I120)</f>
        <v/>
      </c>
      <c r="I118" s="103" t="str">
        <f>IF(入力シート!J120="","",入力シート!J120)</f>
        <v/>
      </c>
      <c r="J118" s="216" t="str">
        <f>IF(入力シート!L120="","",入力シート!L120)</f>
        <v/>
      </c>
      <c r="K118" s="217"/>
      <c r="L118" s="113"/>
      <c r="M118" s="117" t="s">
        <v>14</v>
      </c>
      <c r="N118" s="124" t="s">
        <v>11</v>
      </c>
    </row>
    <row r="119" spans="2:14" ht="24.9" customHeight="1" x14ac:dyDescent="0.2">
      <c r="B119" s="51" t="str">
        <f>IF(入力シート!C121="","",99)</f>
        <v/>
      </c>
      <c r="C119" s="60" t="str">
        <f>IF(入力シート!C121="","",入力シート!T121)</f>
        <v/>
      </c>
      <c r="D119" s="68" t="str">
        <f>IF(入力シート!D121="","",入力シート!D121)</f>
        <v/>
      </c>
      <c r="E119" s="73" t="str">
        <f>IF(入力シート!E121="","",ASC(入力シート!E121))</f>
        <v/>
      </c>
      <c r="F119" s="78" t="str">
        <f>IF(入力シート!F121="","",入力シート!F121)</f>
        <v/>
      </c>
      <c r="G119" s="85" t="str">
        <f>IF(入力シート!G121="","",入力シート!G121)</f>
        <v/>
      </c>
      <c r="H119" s="92" t="str">
        <f>IF(入力シート!I121="","",入力シート!I121)</f>
        <v/>
      </c>
      <c r="I119" s="103" t="str">
        <f>IF(入力シート!J121="","",入力シート!J121)</f>
        <v/>
      </c>
      <c r="J119" s="216" t="str">
        <f>IF(入力シート!L121="","",入力シート!L121)</f>
        <v/>
      </c>
      <c r="K119" s="217"/>
      <c r="L119" s="113"/>
      <c r="M119" s="117" t="s">
        <v>14</v>
      </c>
      <c r="N119" s="124" t="s">
        <v>11</v>
      </c>
    </row>
    <row r="120" spans="2:14" ht="24.9" customHeight="1" x14ac:dyDescent="0.2">
      <c r="B120" s="52" t="str">
        <f>IF(入力シート!C122="","",100)</f>
        <v/>
      </c>
      <c r="C120" s="61" t="str">
        <f>IF(入力シート!C122="","",入力シート!T122)</f>
        <v/>
      </c>
      <c r="D120" s="69" t="str">
        <f>IF(入力シート!D122="","",入力シート!D122)</f>
        <v/>
      </c>
      <c r="E120" s="74" t="str">
        <f>IF(入力シート!E122="","",ASC(入力シート!E122))</f>
        <v/>
      </c>
      <c r="F120" s="79" t="str">
        <f>IF(入力シート!F122="","",入力シート!F122)</f>
        <v/>
      </c>
      <c r="G120" s="86" t="str">
        <f>IF(入力シート!G122="","",入力シート!G122)</f>
        <v/>
      </c>
      <c r="H120" s="93" t="str">
        <f>IF(入力シート!I122="","",入力シート!I122)</f>
        <v/>
      </c>
      <c r="I120" s="104" t="str">
        <f>IF(入力シート!J122="","",入力シート!J122)</f>
        <v/>
      </c>
      <c r="J120" s="218" t="str">
        <f>IF(入力シート!L122="","",入力シート!L122)</f>
        <v/>
      </c>
      <c r="K120" s="219"/>
      <c r="L120" s="114"/>
      <c r="M120" s="118" t="s">
        <v>14</v>
      </c>
      <c r="N120" s="125" t="s">
        <v>11</v>
      </c>
    </row>
    <row r="121" spans="2:14" ht="24.9" customHeight="1" x14ac:dyDescent="0.2">
      <c r="B121" s="53" t="str">
        <f>IF(入力シート!C123="","",101)</f>
        <v/>
      </c>
      <c r="C121" s="62" t="str">
        <f>IF(入力シート!C123="","",入力シート!T123)</f>
        <v/>
      </c>
      <c r="D121" s="70" t="str">
        <f>IF(入力シート!D123="","",入力シート!D123)</f>
        <v/>
      </c>
      <c r="E121" s="75" t="str">
        <f>IF(入力シート!E123="","",ASC(入力シート!E123))</f>
        <v/>
      </c>
      <c r="F121" s="80" t="str">
        <f>IF(入力シート!F123="","",入力シート!F123)</f>
        <v/>
      </c>
      <c r="G121" s="87" t="str">
        <f>IF(入力シート!G123="","",入力シート!G123)</f>
        <v/>
      </c>
      <c r="H121" s="94" t="str">
        <f>IF(入力シート!I123="","",入力シート!I123)</f>
        <v/>
      </c>
      <c r="I121" s="105" t="str">
        <f>IF(入力シート!J123="","",入力シート!J123)</f>
        <v/>
      </c>
      <c r="J121" s="220" t="str">
        <f>IF(入力シート!L123="","",入力シート!L123)</f>
        <v/>
      </c>
      <c r="K121" s="221"/>
      <c r="L121" s="115"/>
      <c r="M121" s="119" t="s">
        <v>14</v>
      </c>
      <c r="N121" s="126" t="s">
        <v>11</v>
      </c>
    </row>
    <row r="122" spans="2:14" ht="24.9" customHeight="1" x14ac:dyDescent="0.2">
      <c r="B122" s="51" t="str">
        <f>IF(入力シート!C124="","",102)</f>
        <v/>
      </c>
      <c r="C122" s="60" t="str">
        <f>IF(入力シート!C124="","",入力シート!T124)</f>
        <v/>
      </c>
      <c r="D122" s="68" t="str">
        <f>IF(入力シート!D124="","",入力シート!D124)</f>
        <v/>
      </c>
      <c r="E122" s="73" t="str">
        <f>IF(入力シート!E124="","",ASC(入力シート!E124))</f>
        <v/>
      </c>
      <c r="F122" s="78" t="str">
        <f>IF(入力シート!F124="","",入力シート!F124)</f>
        <v/>
      </c>
      <c r="G122" s="85" t="str">
        <f>IF(入力シート!G124="","",入力シート!G124)</f>
        <v/>
      </c>
      <c r="H122" s="92" t="str">
        <f>IF(入力シート!I124="","",入力シート!I124)</f>
        <v/>
      </c>
      <c r="I122" s="103" t="str">
        <f>IF(入力シート!J124="","",入力シート!J124)</f>
        <v/>
      </c>
      <c r="J122" s="216" t="str">
        <f>IF(入力シート!L124="","",入力シート!L124)</f>
        <v/>
      </c>
      <c r="K122" s="217"/>
      <c r="L122" s="113"/>
      <c r="M122" s="117" t="s">
        <v>14</v>
      </c>
      <c r="N122" s="124" t="s">
        <v>11</v>
      </c>
    </row>
    <row r="123" spans="2:14" ht="24.9" customHeight="1" x14ac:dyDescent="0.2">
      <c r="B123" s="51" t="str">
        <f>IF(入力シート!C125="","",103)</f>
        <v/>
      </c>
      <c r="C123" s="60" t="str">
        <f>IF(入力シート!C125="","",入力シート!T125)</f>
        <v/>
      </c>
      <c r="D123" s="68" t="str">
        <f>IF(入力シート!D125="","",入力シート!D125)</f>
        <v/>
      </c>
      <c r="E123" s="73" t="str">
        <f>IF(入力シート!E125="","",ASC(入力シート!E125))</f>
        <v/>
      </c>
      <c r="F123" s="78" t="str">
        <f>IF(入力シート!F125="","",入力シート!F125)</f>
        <v/>
      </c>
      <c r="G123" s="85" t="str">
        <f>IF(入力シート!G125="","",入力シート!G125)</f>
        <v/>
      </c>
      <c r="H123" s="92" t="str">
        <f>IF(入力シート!I125="","",入力シート!I125)</f>
        <v/>
      </c>
      <c r="I123" s="103" t="str">
        <f>IF(入力シート!J125="","",入力シート!J125)</f>
        <v/>
      </c>
      <c r="J123" s="216" t="str">
        <f>IF(入力シート!L125="","",入力シート!L125)</f>
        <v/>
      </c>
      <c r="K123" s="217"/>
      <c r="L123" s="113"/>
      <c r="M123" s="117" t="s">
        <v>14</v>
      </c>
      <c r="N123" s="124" t="s">
        <v>11</v>
      </c>
    </row>
    <row r="124" spans="2:14" ht="24.9" customHeight="1" x14ac:dyDescent="0.2">
      <c r="B124" s="51" t="str">
        <f>IF(入力シート!C126="","",104)</f>
        <v/>
      </c>
      <c r="C124" s="60" t="str">
        <f>IF(入力シート!C126="","",入力シート!T126)</f>
        <v/>
      </c>
      <c r="D124" s="68" t="str">
        <f>IF(入力シート!D126="","",入力シート!D126)</f>
        <v/>
      </c>
      <c r="E124" s="73" t="str">
        <f>IF(入力シート!E126="","",ASC(入力シート!E126))</f>
        <v/>
      </c>
      <c r="F124" s="78" t="str">
        <f>IF(入力シート!F126="","",入力シート!F126)</f>
        <v/>
      </c>
      <c r="G124" s="85" t="str">
        <f>IF(入力シート!G126="","",入力シート!G126)</f>
        <v/>
      </c>
      <c r="H124" s="92" t="str">
        <f>IF(入力シート!I126="","",入力シート!I126)</f>
        <v/>
      </c>
      <c r="I124" s="103" t="str">
        <f>IF(入力シート!J126="","",入力シート!J126)</f>
        <v/>
      </c>
      <c r="J124" s="216" t="str">
        <f>IF(入力シート!L126="","",入力シート!L126)</f>
        <v/>
      </c>
      <c r="K124" s="217"/>
      <c r="L124" s="113"/>
      <c r="M124" s="117" t="s">
        <v>14</v>
      </c>
      <c r="N124" s="124" t="s">
        <v>11</v>
      </c>
    </row>
    <row r="125" spans="2:14" ht="24.9" customHeight="1" x14ac:dyDescent="0.2">
      <c r="B125" s="51" t="str">
        <f>IF(入力シート!C127="","",105)</f>
        <v/>
      </c>
      <c r="C125" s="60" t="str">
        <f>IF(入力シート!C127="","",入力シート!T127)</f>
        <v/>
      </c>
      <c r="D125" s="68" t="str">
        <f>IF(入力シート!D127="","",入力シート!D127)</f>
        <v/>
      </c>
      <c r="E125" s="73" t="str">
        <f>IF(入力シート!E127="","",ASC(入力シート!E127))</f>
        <v/>
      </c>
      <c r="F125" s="78" t="str">
        <f>IF(入力シート!F127="","",入力シート!F127)</f>
        <v/>
      </c>
      <c r="G125" s="85" t="str">
        <f>IF(入力シート!G127="","",入力シート!G127)</f>
        <v/>
      </c>
      <c r="H125" s="92" t="str">
        <f>IF(入力シート!I127="","",入力シート!I127)</f>
        <v/>
      </c>
      <c r="I125" s="103" t="str">
        <f>IF(入力シート!J127="","",入力シート!J127)</f>
        <v/>
      </c>
      <c r="J125" s="216" t="str">
        <f>IF(入力シート!L127="","",入力シート!L127)</f>
        <v/>
      </c>
      <c r="K125" s="217"/>
      <c r="L125" s="113"/>
      <c r="M125" s="117" t="s">
        <v>14</v>
      </c>
      <c r="N125" s="124" t="s">
        <v>11</v>
      </c>
    </row>
    <row r="126" spans="2:14" ht="24.9" customHeight="1" x14ac:dyDescent="0.2">
      <c r="B126" s="51" t="str">
        <f>IF(入力シート!C128="","",106)</f>
        <v/>
      </c>
      <c r="C126" s="60" t="str">
        <f>IF(入力シート!C128="","",入力シート!T128)</f>
        <v/>
      </c>
      <c r="D126" s="68" t="str">
        <f>IF(入力シート!D128="","",入力シート!D128)</f>
        <v/>
      </c>
      <c r="E126" s="73" t="str">
        <f>IF(入力シート!E128="","",ASC(入力シート!E128))</f>
        <v/>
      </c>
      <c r="F126" s="78" t="str">
        <f>IF(入力シート!F128="","",入力シート!F128)</f>
        <v/>
      </c>
      <c r="G126" s="85" t="str">
        <f>IF(入力シート!G128="","",入力シート!G128)</f>
        <v/>
      </c>
      <c r="H126" s="92" t="str">
        <f>IF(入力シート!I128="","",入力シート!I128)</f>
        <v/>
      </c>
      <c r="I126" s="103" t="str">
        <f>IF(入力シート!J128="","",入力シート!J128)</f>
        <v/>
      </c>
      <c r="J126" s="216" t="str">
        <f>IF(入力シート!L128="","",入力シート!L128)</f>
        <v/>
      </c>
      <c r="K126" s="217"/>
      <c r="L126" s="113"/>
      <c r="M126" s="117" t="s">
        <v>14</v>
      </c>
      <c r="N126" s="124" t="s">
        <v>11</v>
      </c>
    </row>
    <row r="127" spans="2:14" ht="24.9" customHeight="1" x14ac:dyDescent="0.2">
      <c r="B127" s="51" t="str">
        <f>IF(入力シート!C129="","",107)</f>
        <v/>
      </c>
      <c r="C127" s="60" t="str">
        <f>IF(入力シート!C129="","",入力シート!T129)</f>
        <v/>
      </c>
      <c r="D127" s="68" t="str">
        <f>IF(入力シート!D129="","",入力シート!D129)</f>
        <v/>
      </c>
      <c r="E127" s="73" t="str">
        <f>IF(入力シート!E129="","",ASC(入力シート!E129))</f>
        <v/>
      </c>
      <c r="F127" s="78" t="str">
        <f>IF(入力シート!F129="","",入力シート!F129)</f>
        <v/>
      </c>
      <c r="G127" s="85" t="str">
        <f>IF(入力シート!G129="","",入力シート!G129)</f>
        <v/>
      </c>
      <c r="H127" s="92" t="str">
        <f>IF(入力シート!I129="","",入力シート!I129)</f>
        <v/>
      </c>
      <c r="I127" s="103" t="str">
        <f>IF(入力シート!J129="","",入力シート!J129)</f>
        <v/>
      </c>
      <c r="J127" s="216" t="str">
        <f>IF(入力シート!L129="","",入力シート!L129)</f>
        <v/>
      </c>
      <c r="K127" s="217"/>
      <c r="L127" s="113"/>
      <c r="M127" s="117" t="s">
        <v>14</v>
      </c>
      <c r="N127" s="124" t="s">
        <v>11</v>
      </c>
    </row>
    <row r="128" spans="2:14" ht="24.9" customHeight="1" x14ac:dyDescent="0.2">
      <c r="B128" s="51" t="str">
        <f>IF(入力シート!C130="","",108)</f>
        <v/>
      </c>
      <c r="C128" s="60" t="str">
        <f>IF(入力シート!C130="","",入力シート!T130)</f>
        <v/>
      </c>
      <c r="D128" s="68" t="str">
        <f>IF(入力シート!D130="","",入力シート!D130)</f>
        <v/>
      </c>
      <c r="E128" s="73" t="str">
        <f>IF(入力シート!E130="","",ASC(入力シート!E130))</f>
        <v/>
      </c>
      <c r="F128" s="78" t="str">
        <f>IF(入力シート!F130="","",入力シート!F130)</f>
        <v/>
      </c>
      <c r="G128" s="85" t="str">
        <f>IF(入力シート!G130="","",入力シート!G130)</f>
        <v/>
      </c>
      <c r="H128" s="92" t="str">
        <f>IF(入力シート!I130="","",入力シート!I130)</f>
        <v/>
      </c>
      <c r="I128" s="103" t="str">
        <f>IF(入力シート!J130="","",入力シート!J130)</f>
        <v/>
      </c>
      <c r="J128" s="216" t="str">
        <f>IF(入力シート!L130="","",入力シート!L130)</f>
        <v/>
      </c>
      <c r="K128" s="217"/>
      <c r="L128" s="113"/>
      <c r="M128" s="117" t="s">
        <v>14</v>
      </c>
      <c r="N128" s="124" t="s">
        <v>11</v>
      </c>
    </row>
    <row r="129" spans="2:14" ht="24.9" customHeight="1" x14ac:dyDescent="0.2">
      <c r="B129" s="51" t="str">
        <f>IF(入力シート!C131="","",109)</f>
        <v/>
      </c>
      <c r="C129" s="60" t="str">
        <f>IF(入力シート!C131="","",入力シート!T131)</f>
        <v/>
      </c>
      <c r="D129" s="68" t="str">
        <f>IF(入力シート!D131="","",入力シート!D131)</f>
        <v/>
      </c>
      <c r="E129" s="73" t="str">
        <f>IF(入力シート!E131="","",ASC(入力シート!E131))</f>
        <v/>
      </c>
      <c r="F129" s="78" t="str">
        <f>IF(入力シート!F131="","",入力シート!F131)</f>
        <v/>
      </c>
      <c r="G129" s="85" t="str">
        <f>IF(入力シート!G131="","",入力シート!G131)</f>
        <v/>
      </c>
      <c r="H129" s="92" t="str">
        <f>IF(入力シート!I131="","",入力シート!I131)</f>
        <v/>
      </c>
      <c r="I129" s="103" t="str">
        <f>IF(入力シート!J131="","",入力シート!J131)</f>
        <v/>
      </c>
      <c r="J129" s="216" t="str">
        <f>IF(入力シート!L131="","",入力シート!L131)</f>
        <v/>
      </c>
      <c r="K129" s="217"/>
      <c r="L129" s="113"/>
      <c r="M129" s="117" t="s">
        <v>14</v>
      </c>
      <c r="N129" s="124" t="s">
        <v>11</v>
      </c>
    </row>
    <row r="130" spans="2:14" ht="24.9" customHeight="1" x14ac:dyDescent="0.2">
      <c r="B130" s="51" t="str">
        <f>IF(入力シート!C132="","",110)</f>
        <v/>
      </c>
      <c r="C130" s="60" t="str">
        <f>IF(入力シート!C132="","",入力シート!T132)</f>
        <v/>
      </c>
      <c r="D130" s="68" t="str">
        <f>IF(入力シート!D132="","",入力シート!D132)</f>
        <v/>
      </c>
      <c r="E130" s="73" t="str">
        <f>IF(入力シート!E132="","",ASC(入力シート!E132))</f>
        <v/>
      </c>
      <c r="F130" s="78" t="str">
        <f>IF(入力シート!F132="","",入力シート!F132)</f>
        <v/>
      </c>
      <c r="G130" s="85" t="str">
        <f>IF(入力シート!G132="","",入力シート!G132)</f>
        <v/>
      </c>
      <c r="H130" s="92" t="str">
        <f>IF(入力シート!I132="","",入力シート!I132)</f>
        <v/>
      </c>
      <c r="I130" s="103" t="str">
        <f>IF(入力シート!J132="","",入力シート!J132)</f>
        <v/>
      </c>
      <c r="J130" s="216" t="str">
        <f>IF(入力シート!L132="","",入力シート!L132)</f>
        <v/>
      </c>
      <c r="K130" s="217"/>
      <c r="L130" s="113"/>
      <c r="M130" s="117" t="s">
        <v>14</v>
      </c>
      <c r="N130" s="124" t="s">
        <v>11</v>
      </c>
    </row>
    <row r="131" spans="2:14" ht="24.9" customHeight="1" x14ac:dyDescent="0.2">
      <c r="B131" s="51" t="str">
        <f>IF(入力シート!C133="","",111)</f>
        <v/>
      </c>
      <c r="C131" s="60" t="str">
        <f>IF(入力シート!C133="","",入力シート!T133)</f>
        <v/>
      </c>
      <c r="D131" s="68" t="str">
        <f>IF(入力シート!D133="","",入力シート!D133)</f>
        <v/>
      </c>
      <c r="E131" s="73" t="str">
        <f>IF(入力シート!E133="","",ASC(入力シート!E133))</f>
        <v/>
      </c>
      <c r="F131" s="78" t="str">
        <f>IF(入力シート!F133="","",入力シート!F133)</f>
        <v/>
      </c>
      <c r="G131" s="85" t="str">
        <f>IF(入力シート!G133="","",入力シート!G133)</f>
        <v/>
      </c>
      <c r="H131" s="92" t="str">
        <f>IF(入力シート!I133="","",入力シート!I133)</f>
        <v/>
      </c>
      <c r="I131" s="103" t="str">
        <f>IF(入力シート!J133="","",入力シート!J133)</f>
        <v/>
      </c>
      <c r="J131" s="216" t="str">
        <f>IF(入力シート!L133="","",入力シート!L133)</f>
        <v/>
      </c>
      <c r="K131" s="217"/>
      <c r="L131" s="113"/>
      <c r="M131" s="117" t="s">
        <v>14</v>
      </c>
      <c r="N131" s="124" t="s">
        <v>11</v>
      </c>
    </row>
    <row r="132" spans="2:14" ht="24.9" customHeight="1" x14ac:dyDescent="0.2">
      <c r="B132" s="51" t="str">
        <f>IF(入力シート!C134="","",112)</f>
        <v/>
      </c>
      <c r="C132" s="60" t="str">
        <f>IF(入力シート!C134="","",入力シート!T134)</f>
        <v/>
      </c>
      <c r="D132" s="68" t="str">
        <f>IF(入力シート!D134="","",入力シート!D134)</f>
        <v/>
      </c>
      <c r="E132" s="73" t="str">
        <f>IF(入力シート!E134="","",ASC(入力シート!E134))</f>
        <v/>
      </c>
      <c r="F132" s="78" t="str">
        <f>IF(入力シート!F134="","",入力シート!F134)</f>
        <v/>
      </c>
      <c r="G132" s="85" t="str">
        <f>IF(入力シート!G134="","",入力シート!G134)</f>
        <v/>
      </c>
      <c r="H132" s="92" t="str">
        <f>IF(入力シート!I134="","",入力シート!I134)</f>
        <v/>
      </c>
      <c r="I132" s="103" t="str">
        <f>IF(入力シート!J134="","",入力シート!J134)</f>
        <v/>
      </c>
      <c r="J132" s="216" t="str">
        <f>IF(入力シート!L134="","",入力シート!L134)</f>
        <v/>
      </c>
      <c r="K132" s="217"/>
      <c r="L132" s="113"/>
      <c r="M132" s="117" t="s">
        <v>14</v>
      </c>
      <c r="N132" s="124" t="s">
        <v>11</v>
      </c>
    </row>
    <row r="133" spans="2:14" ht="24.9" customHeight="1" x14ac:dyDescent="0.2">
      <c r="B133" s="51" t="str">
        <f>IF(入力シート!C135="","",113)</f>
        <v/>
      </c>
      <c r="C133" s="60" t="str">
        <f>IF(入力シート!C135="","",入力シート!T135)</f>
        <v/>
      </c>
      <c r="D133" s="68" t="str">
        <f>IF(入力シート!D135="","",入力シート!D135)</f>
        <v/>
      </c>
      <c r="E133" s="73" t="str">
        <f>IF(入力シート!E135="","",ASC(入力シート!E135))</f>
        <v/>
      </c>
      <c r="F133" s="78" t="str">
        <f>IF(入力シート!F135="","",入力シート!F135)</f>
        <v/>
      </c>
      <c r="G133" s="85" t="str">
        <f>IF(入力シート!G135="","",入力シート!G135)</f>
        <v/>
      </c>
      <c r="H133" s="92" t="str">
        <f>IF(入力シート!I135="","",入力シート!I135)</f>
        <v/>
      </c>
      <c r="I133" s="103" t="str">
        <f>IF(入力シート!J135="","",入力シート!J135)</f>
        <v/>
      </c>
      <c r="J133" s="216" t="str">
        <f>IF(入力シート!L135="","",入力シート!L135)</f>
        <v/>
      </c>
      <c r="K133" s="217"/>
      <c r="L133" s="113"/>
      <c r="M133" s="117" t="s">
        <v>14</v>
      </c>
      <c r="N133" s="124" t="s">
        <v>11</v>
      </c>
    </row>
    <row r="134" spans="2:14" ht="24.9" customHeight="1" x14ac:dyDescent="0.2">
      <c r="B134" s="51" t="str">
        <f>IF(入力シート!C136="","",114)</f>
        <v/>
      </c>
      <c r="C134" s="60" t="str">
        <f>IF(入力シート!C136="","",入力シート!T136)</f>
        <v/>
      </c>
      <c r="D134" s="68" t="str">
        <f>IF(入力シート!D136="","",入力シート!D136)</f>
        <v/>
      </c>
      <c r="E134" s="73" t="str">
        <f>IF(入力シート!E136="","",ASC(入力シート!E136))</f>
        <v/>
      </c>
      <c r="F134" s="78" t="str">
        <f>IF(入力シート!F136="","",入力シート!F136)</f>
        <v/>
      </c>
      <c r="G134" s="85" t="str">
        <f>IF(入力シート!G136="","",入力シート!G136)</f>
        <v/>
      </c>
      <c r="H134" s="92" t="str">
        <f>IF(入力シート!I136="","",入力シート!I136)</f>
        <v/>
      </c>
      <c r="I134" s="103" t="str">
        <f>IF(入力シート!J136="","",入力シート!J136)</f>
        <v/>
      </c>
      <c r="J134" s="216" t="str">
        <f>IF(入力シート!L136="","",入力シート!L136)</f>
        <v/>
      </c>
      <c r="K134" s="217"/>
      <c r="L134" s="113"/>
      <c r="M134" s="117" t="s">
        <v>14</v>
      </c>
      <c r="N134" s="124" t="s">
        <v>11</v>
      </c>
    </row>
    <row r="135" spans="2:14" ht="24.9" customHeight="1" x14ac:dyDescent="0.2">
      <c r="B135" s="51" t="str">
        <f>IF(入力シート!C137="","",115)</f>
        <v/>
      </c>
      <c r="C135" s="60" t="str">
        <f>IF(入力シート!C137="","",入力シート!T137)</f>
        <v/>
      </c>
      <c r="D135" s="68" t="str">
        <f>IF(入力シート!D137="","",入力シート!D137)</f>
        <v/>
      </c>
      <c r="E135" s="73" t="str">
        <f>IF(入力シート!E137="","",ASC(入力シート!E137))</f>
        <v/>
      </c>
      <c r="F135" s="78" t="str">
        <f>IF(入力シート!F137="","",入力シート!F137)</f>
        <v/>
      </c>
      <c r="G135" s="85" t="str">
        <f>IF(入力シート!G137="","",入力シート!G137)</f>
        <v/>
      </c>
      <c r="H135" s="92" t="str">
        <f>IF(入力シート!I137="","",入力シート!I137)</f>
        <v/>
      </c>
      <c r="I135" s="103" t="str">
        <f>IF(入力シート!J137="","",入力シート!J137)</f>
        <v/>
      </c>
      <c r="J135" s="216" t="str">
        <f>IF(入力シート!L137="","",入力シート!L137)</f>
        <v/>
      </c>
      <c r="K135" s="217"/>
      <c r="L135" s="113"/>
      <c r="M135" s="117" t="s">
        <v>14</v>
      </c>
      <c r="N135" s="124" t="s">
        <v>11</v>
      </c>
    </row>
    <row r="136" spans="2:14" ht="24.9" customHeight="1" x14ac:dyDescent="0.2">
      <c r="B136" s="51" t="str">
        <f>IF(入力シート!C138="","",116)</f>
        <v/>
      </c>
      <c r="C136" s="60" t="str">
        <f>IF(入力シート!C138="","",入力シート!T138)</f>
        <v/>
      </c>
      <c r="D136" s="68" t="str">
        <f>IF(入力シート!D138="","",入力シート!D138)</f>
        <v/>
      </c>
      <c r="E136" s="73" t="str">
        <f>IF(入力シート!E138="","",ASC(入力シート!E138))</f>
        <v/>
      </c>
      <c r="F136" s="78" t="str">
        <f>IF(入力シート!F138="","",入力シート!F138)</f>
        <v/>
      </c>
      <c r="G136" s="85" t="str">
        <f>IF(入力シート!G138="","",入力シート!G138)</f>
        <v/>
      </c>
      <c r="H136" s="92" t="str">
        <f>IF(入力シート!I138="","",入力シート!I138)</f>
        <v/>
      </c>
      <c r="I136" s="103" t="str">
        <f>IF(入力シート!J138="","",入力シート!J138)</f>
        <v/>
      </c>
      <c r="J136" s="216" t="str">
        <f>IF(入力シート!L138="","",入力シート!L138)</f>
        <v/>
      </c>
      <c r="K136" s="217"/>
      <c r="L136" s="113"/>
      <c r="M136" s="117" t="s">
        <v>14</v>
      </c>
      <c r="N136" s="124" t="s">
        <v>11</v>
      </c>
    </row>
    <row r="137" spans="2:14" ht="24.9" customHeight="1" x14ac:dyDescent="0.2">
      <c r="B137" s="51" t="str">
        <f>IF(入力シート!C139="","",117)</f>
        <v/>
      </c>
      <c r="C137" s="60" t="str">
        <f>IF(入力シート!C139="","",入力シート!T139)</f>
        <v/>
      </c>
      <c r="D137" s="68" t="str">
        <f>IF(入力シート!D139="","",入力シート!D139)</f>
        <v/>
      </c>
      <c r="E137" s="73" t="str">
        <f>IF(入力シート!E139="","",ASC(入力シート!E139))</f>
        <v/>
      </c>
      <c r="F137" s="78" t="str">
        <f>IF(入力シート!F139="","",入力シート!F139)</f>
        <v/>
      </c>
      <c r="G137" s="85" t="str">
        <f>IF(入力シート!G139="","",入力シート!G139)</f>
        <v/>
      </c>
      <c r="H137" s="92" t="str">
        <f>IF(入力シート!I139="","",入力シート!I139)</f>
        <v/>
      </c>
      <c r="I137" s="103" t="str">
        <f>IF(入力シート!J139="","",入力シート!J139)</f>
        <v/>
      </c>
      <c r="J137" s="216" t="str">
        <f>IF(入力シート!L139="","",入力シート!L139)</f>
        <v/>
      </c>
      <c r="K137" s="217"/>
      <c r="L137" s="113"/>
      <c r="M137" s="117" t="s">
        <v>14</v>
      </c>
      <c r="N137" s="124" t="s">
        <v>11</v>
      </c>
    </row>
    <row r="138" spans="2:14" ht="24.9" customHeight="1" x14ac:dyDescent="0.2">
      <c r="B138" s="51" t="str">
        <f>IF(入力シート!C140="","",118)</f>
        <v/>
      </c>
      <c r="C138" s="60" t="str">
        <f>IF(入力シート!C140="","",入力シート!T140)</f>
        <v/>
      </c>
      <c r="D138" s="68" t="str">
        <f>IF(入力シート!D140="","",入力シート!D140)</f>
        <v/>
      </c>
      <c r="E138" s="73" t="str">
        <f>IF(入力シート!E140="","",ASC(入力シート!E140))</f>
        <v/>
      </c>
      <c r="F138" s="78" t="str">
        <f>IF(入力シート!F140="","",入力シート!F140)</f>
        <v/>
      </c>
      <c r="G138" s="85" t="str">
        <f>IF(入力シート!G140="","",入力シート!G140)</f>
        <v/>
      </c>
      <c r="H138" s="92" t="str">
        <f>IF(入力シート!I140="","",入力シート!I140)</f>
        <v/>
      </c>
      <c r="I138" s="103" t="str">
        <f>IF(入力シート!J140="","",入力シート!J140)</f>
        <v/>
      </c>
      <c r="J138" s="216" t="str">
        <f>IF(入力シート!L140="","",入力シート!L140)</f>
        <v/>
      </c>
      <c r="K138" s="217"/>
      <c r="L138" s="113"/>
      <c r="M138" s="117" t="s">
        <v>14</v>
      </c>
      <c r="N138" s="124" t="s">
        <v>11</v>
      </c>
    </row>
    <row r="139" spans="2:14" ht="24.9" customHeight="1" x14ac:dyDescent="0.2">
      <c r="B139" s="51" t="str">
        <f>IF(入力シート!C141="","",119)</f>
        <v/>
      </c>
      <c r="C139" s="60" t="str">
        <f>IF(入力シート!C141="","",入力シート!T141)</f>
        <v/>
      </c>
      <c r="D139" s="68" t="str">
        <f>IF(入力シート!D141="","",入力シート!D141)</f>
        <v/>
      </c>
      <c r="E139" s="73" t="str">
        <f>IF(入力シート!E141="","",ASC(入力シート!E141))</f>
        <v/>
      </c>
      <c r="F139" s="78" t="str">
        <f>IF(入力シート!F141="","",入力シート!F141)</f>
        <v/>
      </c>
      <c r="G139" s="85" t="str">
        <f>IF(入力シート!G141="","",入力シート!G141)</f>
        <v/>
      </c>
      <c r="H139" s="92" t="str">
        <f>IF(入力シート!I141="","",入力シート!I141)</f>
        <v/>
      </c>
      <c r="I139" s="103" t="str">
        <f>IF(入力シート!J141="","",入力シート!J141)</f>
        <v/>
      </c>
      <c r="J139" s="216" t="str">
        <f>IF(入力シート!L141="","",入力シート!L141)</f>
        <v/>
      </c>
      <c r="K139" s="217"/>
      <c r="L139" s="113"/>
      <c r="M139" s="117" t="s">
        <v>14</v>
      </c>
      <c r="N139" s="124" t="s">
        <v>11</v>
      </c>
    </row>
    <row r="140" spans="2:14" ht="24.9" customHeight="1" x14ac:dyDescent="0.2">
      <c r="B140" s="52" t="str">
        <f>IF(入力シート!C142="","",120)</f>
        <v/>
      </c>
      <c r="C140" s="61" t="str">
        <f>IF(入力シート!C142="","",入力シート!T142)</f>
        <v/>
      </c>
      <c r="D140" s="69" t="str">
        <f>IF(入力シート!D142="","",入力シート!D142)</f>
        <v/>
      </c>
      <c r="E140" s="74" t="str">
        <f>IF(入力シート!E142="","",ASC(入力シート!E142))</f>
        <v/>
      </c>
      <c r="F140" s="79" t="str">
        <f>IF(入力シート!F142="","",入力シート!F142)</f>
        <v/>
      </c>
      <c r="G140" s="86" t="str">
        <f>IF(入力シート!G142="","",入力シート!G142)</f>
        <v/>
      </c>
      <c r="H140" s="93" t="str">
        <f>IF(入力シート!I142="","",入力シート!I142)</f>
        <v/>
      </c>
      <c r="I140" s="104" t="str">
        <f>IF(入力シート!J142="","",入力シート!J142)</f>
        <v/>
      </c>
      <c r="J140" s="218" t="str">
        <f>IF(入力シート!L142="","",入力シート!L142)</f>
        <v/>
      </c>
      <c r="K140" s="219"/>
      <c r="L140" s="114"/>
      <c r="M140" s="118" t="s">
        <v>14</v>
      </c>
      <c r="N140" s="125" t="s">
        <v>11</v>
      </c>
    </row>
    <row r="141" spans="2:14" ht="24.9" customHeight="1" x14ac:dyDescent="0.2">
      <c r="B141" s="53" t="str">
        <f>IF(入力シート!C143="","",121)</f>
        <v/>
      </c>
      <c r="C141" s="62" t="str">
        <f>IF(入力シート!C143="","",入力シート!T143)</f>
        <v/>
      </c>
      <c r="D141" s="70" t="str">
        <f>IF(入力シート!D143="","",入力シート!D143)</f>
        <v/>
      </c>
      <c r="E141" s="75" t="str">
        <f>IF(入力シート!E143="","",ASC(入力シート!E143))</f>
        <v/>
      </c>
      <c r="F141" s="80" t="str">
        <f>IF(入力シート!F143="","",入力シート!F143)</f>
        <v/>
      </c>
      <c r="G141" s="87" t="str">
        <f>IF(入力シート!G143="","",入力シート!G143)</f>
        <v/>
      </c>
      <c r="H141" s="94" t="str">
        <f>IF(入力シート!I143="","",入力シート!I143)</f>
        <v/>
      </c>
      <c r="I141" s="105" t="str">
        <f>IF(入力シート!J143="","",入力シート!J143)</f>
        <v/>
      </c>
      <c r="J141" s="220" t="str">
        <f>IF(入力シート!L143="","",入力シート!L143)</f>
        <v/>
      </c>
      <c r="K141" s="221"/>
      <c r="L141" s="115"/>
      <c r="M141" s="119" t="s">
        <v>14</v>
      </c>
      <c r="N141" s="126" t="s">
        <v>11</v>
      </c>
    </row>
    <row r="142" spans="2:14" ht="24.9" customHeight="1" x14ac:dyDescent="0.2">
      <c r="B142" s="51" t="str">
        <f>IF(入力シート!C144="","",122)</f>
        <v/>
      </c>
      <c r="C142" s="60" t="str">
        <f>IF(入力シート!C144="","",入力シート!T144)</f>
        <v/>
      </c>
      <c r="D142" s="68" t="str">
        <f>IF(入力シート!D144="","",入力シート!D144)</f>
        <v/>
      </c>
      <c r="E142" s="73" t="str">
        <f>IF(入力シート!E144="","",ASC(入力シート!E144))</f>
        <v/>
      </c>
      <c r="F142" s="78" t="str">
        <f>IF(入力シート!F144="","",入力シート!F144)</f>
        <v/>
      </c>
      <c r="G142" s="85" t="str">
        <f>IF(入力シート!G144="","",入力シート!G144)</f>
        <v/>
      </c>
      <c r="H142" s="92" t="str">
        <f>IF(入力シート!I144="","",入力シート!I144)</f>
        <v/>
      </c>
      <c r="I142" s="103" t="str">
        <f>IF(入力シート!J144="","",入力シート!J144)</f>
        <v/>
      </c>
      <c r="J142" s="216" t="str">
        <f>IF(入力シート!L144="","",入力シート!L144)</f>
        <v/>
      </c>
      <c r="K142" s="217"/>
      <c r="L142" s="113"/>
      <c r="M142" s="117" t="s">
        <v>14</v>
      </c>
      <c r="N142" s="124" t="s">
        <v>11</v>
      </c>
    </row>
    <row r="143" spans="2:14" ht="24.9" customHeight="1" x14ac:dyDescent="0.2">
      <c r="B143" s="51" t="str">
        <f>IF(入力シート!C145="","",123)</f>
        <v/>
      </c>
      <c r="C143" s="60" t="str">
        <f>IF(入力シート!C145="","",入力シート!T145)</f>
        <v/>
      </c>
      <c r="D143" s="68" t="str">
        <f>IF(入力シート!D145="","",入力シート!D145)</f>
        <v/>
      </c>
      <c r="E143" s="73" t="str">
        <f>IF(入力シート!E145="","",ASC(入力シート!E145))</f>
        <v/>
      </c>
      <c r="F143" s="78" t="str">
        <f>IF(入力シート!F145="","",入力シート!F145)</f>
        <v/>
      </c>
      <c r="G143" s="85" t="str">
        <f>IF(入力シート!G145="","",入力シート!G145)</f>
        <v/>
      </c>
      <c r="H143" s="92" t="str">
        <f>IF(入力シート!I145="","",入力シート!I145)</f>
        <v/>
      </c>
      <c r="I143" s="103" t="str">
        <f>IF(入力シート!J145="","",入力シート!J145)</f>
        <v/>
      </c>
      <c r="J143" s="216" t="str">
        <f>IF(入力シート!L145="","",入力シート!L145)</f>
        <v/>
      </c>
      <c r="K143" s="217"/>
      <c r="L143" s="113"/>
      <c r="M143" s="117" t="s">
        <v>14</v>
      </c>
      <c r="N143" s="124" t="s">
        <v>11</v>
      </c>
    </row>
    <row r="144" spans="2:14" ht="24.9" customHeight="1" x14ac:dyDescent="0.2">
      <c r="B144" s="51" t="str">
        <f>IF(入力シート!C146="","",124)</f>
        <v/>
      </c>
      <c r="C144" s="60" t="str">
        <f>IF(入力シート!C146="","",入力シート!T146)</f>
        <v/>
      </c>
      <c r="D144" s="68" t="str">
        <f>IF(入力シート!D146="","",入力シート!D146)</f>
        <v/>
      </c>
      <c r="E144" s="73" t="str">
        <f>IF(入力シート!E146="","",ASC(入力シート!E146))</f>
        <v/>
      </c>
      <c r="F144" s="78" t="str">
        <f>IF(入力シート!F146="","",入力シート!F146)</f>
        <v/>
      </c>
      <c r="G144" s="85" t="str">
        <f>IF(入力シート!G146="","",入力シート!G146)</f>
        <v/>
      </c>
      <c r="H144" s="92" t="str">
        <f>IF(入力シート!I146="","",入力シート!I146)</f>
        <v/>
      </c>
      <c r="I144" s="103" t="str">
        <f>IF(入力シート!J146="","",入力シート!J146)</f>
        <v/>
      </c>
      <c r="J144" s="216" t="str">
        <f>IF(入力シート!L146="","",入力シート!L146)</f>
        <v/>
      </c>
      <c r="K144" s="217"/>
      <c r="L144" s="113"/>
      <c r="M144" s="117" t="s">
        <v>14</v>
      </c>
      <c r="N144" s="124" t="s">
        <v>11</v>
      </c>
    </row>
    <row r="145" spans="2:14" ht="24.9" customHeight="1" x14ac:dyDescent="0.2">
      <c r="B145" s="51" t="str">
        <f>IF(入力シート!C147="","",125)</f>
        <v/>
      </c>
      <c r="C145" s="60" t="str">
        <f>IF(入力シート!C147="","",入力シート!T147)</f>
        <v/>
      </c>
      <c r="D145" s="68" t="str">
        <f>IF(入力シート!D147="","",入力シート!D147)</f>
        <v/>
      </c>
      <c r="E145" s="73" t="str">
        <f>IF(入力シート!E147="","",ASC(入力シート!E147))</f>
        <v/>
      </c>
      <c r="F145" s="78" t="str">
        <f>IF(入力シート!F147="","",入力シート!F147)</f>
        <v/>
      </c>
      <c r="G145" s="85" t="str">
        <f>IF(入力シート!G147="","",入力シート!G147)</f>
        <v/>
      </c>
      <c r="H145" s="92" t="str">
        <f>IF(入力シート!I147="","",入力シート!I147)</f>
        <v/>
      </c>
      <c r="I145" s="103" t="str">
        <f>IF(入力シート!J147="","",入力シート!J147)</f>
        <v/>
      </c>
      <c r="J145" s="216" t="str">
        <f>IF(入力シート!L147="","",入力シート!L147)</f>
        <v/>
      </c>
      <c r="K145" s="217"/>
      <c r="L145" s="113"/>
      <c r="M145" s="117" t="s">
        <v>14</v>
      </c>
      <c r="N145" s="124" t="s">
        <v>11</v>
      </c>
    </row>
    <row r="146" spans="2:14" ht="24.9" customHeight="1" x14ac:dyDescent="0.2">
      <c r="B146" s="51" t="str">
        <f>IF(入力シート!C148="","",126)</f>
        <v/>
      </c>
      <c r="C146" s="60" t="str">
        <f>IF(入力シート!C148="","",入力シート!T148)</f>
        <v/>
      </c>
      <c r="D146" s="68" t="str">
        <f>IF(入力シート!D148="","",入力シート!D148)</f>
        <v/>
      </c>
      <c r="E146" s="73" t="str">
        <f>IF(入力シート!E148="","",ASC(入力シート!E148))</f>
        <v/>
      </c>
      <c r="F146" s="78" t="str">
        <f>IF(入力シート!F148="","",入力シート!F148)</f>
        <v/>
      </c>
      <c r="G146" s="85" t="str">
        <f>IF(入力シート!G148="","",入力シート!G148)</f>
        <v/>
      </c>
      <c r="H146" s="92" t="str">
        <f>IF(入力シート!I148="","",入力シート!I148)</f>
        <v/>
      </c>
      <c r="I146" s="103" t="str">
        <f>IF(入力シート!J148="","",入力シート!J148)</f>
        <v/>
      </c>
      <c r="J146" s="216" t="str">
        <f>IF(入力シート!L148="","",入力シート!L148)</f>
        <v/>
      </c>
      <c r="K146" s="217"/>
      <c r="L146" s="113"/>
      <c r="M146" s="117" t="s">
        <v>14</v>
      </c>
      <c r="N146" s="124" t="s">
        <v>11</v>
      </c>
    </row>
    <row r="147" spans="2:14" ht="24.9" customHeight="1" x14ac:dyDescent="0.2">
      <c r="B147" s="51" t="str">
        <f>IF(入力シート!C149="","",127)</f>
        <v/>
      </c>
      <c r="C147" s="60" t="str">
        <f>IF(入力シート!C149="","",入力シート!T149)</f>
        <v/>
      </c>
      <c r="D147" s="68" t="str">
        <f>IF(入力シート!D149="","",入力シート!D149)</f>
        <v/>
      </c>
      <c r="E147" s="73" t="str">
        <f>IF(入力シート!E149="","",ASC(入力シート!E149))</f>
        <v/>
      </c>
      <c r="F147" s="78" t="str">
        <f>IF(入力シート!F149="","",入力シート!F149)</f>
        <v/>
      </c>
      <c r="G147" s="85" t="str">
        <f>IF(入力シート!G149="","",入力シート!G149)</f>
        <v/>
      </c>
      <c r="H147" s="92" t="str">
        <f>IF(入力シート!I149="","",入力シート!I149)</f>
        <v/>
      </c>
      <c r="I147" s="103" t="str">
        <f>IF(入力シート!J149="","",入力シート!J149)</f>
        <v/>
      </c>
      <c r="J147" s="216" t="str">
        <f>IF(入力シート!L149="","",入力シート!L149)</f>
        <v/>
      </c>
      <c r="K147" s="217"/>
      <c r="L147" s="113"/>
      <c r="M147" s="117" t="s">
        <v>14</v>
      </c>
      <c r="N147" s="124" t="s">
        <v>11</v>
      </c>
    </row>
    <row r="148" spans="2:14" ht="24.9" customHeight="1" x14ac:dyDescent="0.2">
      <c r="B148" s="51" t="str">
        <f>IF(入力シート!C150="","",128)</f>
        <v/>
      </c>
      <c r="C148" s="60" t="str">
        <f>IF(入力シート!C150="","",入力シート!T150)</f>
        <v/>
      </c>
      <c r="D148" s="68" t="str">
        <f>IF(入力シート!D150="","",入力シート!D150)</f>
        <v/>
      </c>
      <c r="E148" s="73" t="str">
        <f>IF(入力シート!E150="","",ASC(入力シート!E150))</f>
        <v/>
      </c>
      <c r="F148" s="78" t="str">
        <f>IF(入力シート!F150="","",入力シート!F150)</f>
        <v/>
      </c>
      <c r="G148" s="85" t="str">
        <f>IF(入力シート!G150="","",入力シート!G150)</f>
        <v/>
      </c>
      <c r="H148" s="92" t="str">
        <f>IF(入力シート!I150="","",入力シート!I150)</f>
        <v/>
      </c>
      <c r="I148" s="103" t="str">
        <f>IF(入力シート!J150="","",入力シート!J150)</f>
        <v/>
      </c>
      <c r="J148" s="216" t="str">
        <f>IF(入力シート!L150="","",入力シート!L150)</f>
        <v/>
      </c>
      <c r="K148" s="217"/>
      <c r="L148" s="113"/>
      <c r="M148" s="117" t="s">
        <v>14</v>
      </c>
      <c r="N148" s="124" t="s">
        <v>11</v>
      </c>
    </row>
    <row r="149" spans="2:14" ht="24.9" customHeight="1" x14ac:dyDescent="0.2">
      <c r="B149" s="51" t="str">
        <f>IF(入力シート!C151="","",129)</f>
        <v/>
      </c>
      <c r="C149" s="60" t="str">
        <f>IF(入力シート!C151="","",入力シート!T151)</f>
        <v/>
      </c>
      <c r="D149" s="68" t="str">
        <f>IF(入力シート!D151="","",入力シート!D151)</f>
        <v/>
      </c>
      <c r="E149" s="73" t="str">
        <f>IF(入力シート!E151="","",ASC(入力シート!E151))</f>
        <v/>
      </c>
      <c r="F149" s="78" t="str">
        <f>IF(入力シート!F151="","",入力シート!F151)</f>
        <v/>
      </c>
      <c r="G149" s="85" t="str">
        <f>IF(入力シート!G151="","",入力シート!G151)</f>
        <v/>
      </c>
      <c r="H149" s="92" t="str">
        <f>IF(入力シート!I151="","",入力シート!I151)</f>
        <v/>
      </c>
      <c r="I149" s="103" t="str">
        <f>IF(入力シート!J151="","",入力シート!J151)</f>
        <v/>
      </c>
      <c r="J149" s="216" t="str">
        <f>IF(入力シート!L151="","",入力シート!L151)</f>
        <v/>
      </c>
      <c r="K149" s="217"/>
      <c r="L149" s="113"/>
      <c r="M149" s="117" t="s">
        <v>14</v>
      </c>
      <c r="N149" s="124" t="s">
        <v>11</v>
      </c>
    </row>
    <row r="150" spans="2:14" ht="24.9" customHeight="1" x14ac:dyDescent="0.2">
      <c r="B150" s="51" t="str">
        <f>IF(入力シート!C152="","",130)</f>
        <v/>
      </c>
      <c r="C150" s="60" t="str">
        <f>IF(入力シート!C152="","",入力シート!T152)</f>
        <v/>
      </c>
      <c r="D150" s="68" t="str">
        <f>IF(入力シート!D152="","",入力シート!D152)</f>
        <v/>
      </c>
      <c r="E150" s="73" t="str">
        <f>IF(入力シート!E152="","",ASC(入力シート!E152))</f>
        <v/>
      </c>
      <c r="F150" s="78" t="str">
        <f>IF(入力シート!F152="","",入力シート!F152)</f>
        <v/>
      </c>
      <c r="G150" s="85" t="str">
        <f>IF(入力シート!G152="","",入力シート!G152)</f>
        <v/>
      </c>
      <c r="H150" s="92" t="str">
        <f>IF(入力シート!I152="","",入力シート!I152)</f>
        <v/>
      </c>
      <c r="I150" s="103" t="str">
        <f>IF(入力シート!J152="","",入力シート!J152)</f>
        <v/>
      </c>
      <c r="J150" s="216" t="str">
        <f>IF(入力シート!L152="","",入力シート!L152)</f>
        <v/>
      </c>
      <c r="K150" s="217"/>
      <c r="L150" s="113"/>
      <c r="M150" s="117" t="s">
        <v>14</v>
      </c>
      <c r="N150" s="124" t="s">
        <v>11</v>
      </c>
    </row>
    <row r="151" spans="2:14" ht="24.9" customHeight="1" x14ac:dyDescent="0.2">
      <c r="B151" s="51" t="str">
        <f>IF(入力シート!C153="","",131)</f>
        <v/>
      </c>
      <c r="C151" s="60" t="str">
        <f>IF(入力シート!C153="","",入力シート!T153)</f>
        <v/>
      </c>
      <c r="D151" s="68" t="str">
        <f>IF(入力シート!D153="","",入力シート!D153)</f>
        <v/>
      </c>
      <c r="E151" s="73" t="str">
        <f>IF(入力シート!E153="","",ASC(入力シート!E153))</f>
        <v/>
      </c>
      <c r="F151" s="78" t="str">
        <f>IF(入力シート!F153="","",入力シート!F153)</f>
        <v/>
      </c>
      <c r="G151" s="85" t="str">
        <f>IF(入力シート!G153="","",入力シート!G153)</f>
        <v/>
      </c>
      <c r="H151" s="92" t="str">
        <f>IF(入力シート!I153="","",入力シート!I153)</f>
        <v/>
      </c>
      <c r="I151" s="103" t="str">
        <f>IF(入力シート!J153="","",入力シート!J153)</f>
        <v/>
      </c>
      <c r="J151" s="216" t="str">
        <f>IF(入力シート!L153="","",入力シート!L153)</f>
        <v/>
      </c>
      <c r="K151" s="217"/>
      <c r="L151" s="113"/>
      <c r="M151" s="117" t="s">
        <v>14</v>
      </c>
      <c r="N151" s="124" t="s">
        <v>11</v>
      </c>
    </row>
    <row r="152" spans="2:14" ht="24.9" customHeight="1" x14ac:dyDescent="0.2">
      <c r="B152" s="51" t="str">
        <f>IF(入力シート!C154="","",132)</f>
        <v/>
      </c>
      <c r="C152" s="60" t="str">
        <f>IF(入力シート!C154="","",入力シート!T154)</f>
        <v/>
      </c>
      <c r="D152" s="68" t="str">
        <f>IF(入力シート!D154="","",入力シート!D154)</f>
        <v/>
      </c>
      <c r="E152" s="73" t="str">
        <f>IF(入力シート!E154="","",ASC(入力シート!E154))</f>
        <v/>
      </c>
      <c r="F152" s="78" t="str">
        <f>IF(入力シート!F154="","",入力シート!F154)</f>
        <v/>
      </c>
      <c r="G152" s="85" t="str">
        <f>IF(入力シート!G154="","",入力シート!G154)</f>
        <v/>
      </c>
      <c r="H152" s="92" t="str">
        <f>IF(入力シート!I154="","",入力シート!I154)</f>
        <v/>
      </c>
      <c r="I152" s="103" t="str">
        <f>IF(入力シート!J154="","",入力シート!J154)</f>
        <v/>
      </c>
      <c r="J152" s="216" t="str">
        <f>IF(入力シート!L154="","",入力シート!L154)</f>
        <v/>
      </c>
      <c r="K152" s="217"/>
      <c r="L152" s="113"/>
      <c r="M152" s="117" t="s">
        <v>14</v>
      </c>
      <c r="N152" s="124" t="s">
        <v>11</v>
      </c>
    </row>
    <row r="153" spans="2:14" ht="24.9" customHeight="1" x14ac:dyDescent="0.2">
      <c r="B153" s="51" t="str">
        <f>IF(入力シート!C155="","",133)</f>
        <v/>
      </c>
      <c r="C153" s="60" t="str">
        <f>IF(入力シート!C155="","",入力シート!T155)</f>
        <v/>
      </c>
      <c r="D153" s="68" t="str">
        <f>IF(入力シート!D155="","",入力シート!D155)</f>
        <v/>
      </c>
      <c r="E153" s="73" t="str">
        <f>IF(入力シート!E155="","",ASC(入力シート!E155))</f>
        <v/>
      </c>
      <c r="F153" s="78" t="str">
        <f>IF(入力シート!F155="","",入力シート!F155)</f>
        <v/>
      </c>
      <c r="G153" s="85" t="str">
        <f>IF(入力シート!G155="","",入力シート!G155)</f>
        <v/>
      </c>
      <c r="H153" s="92" t="str">
        <f>IF(入力シート!I155="","",入力シート!I155)</f>
        <v/>
      </c>
      <c r="I153" s="103" t="str">
        <f>IF(入力シート!J155="","",入力シート!J155)</f>
        <v/>
      </c>
      <c r="J153" s="216" t="str">
        <f>IF(入力シート!L155="","",入力シート!L155)</f>
        <v/>
      </c>
      <c r="K153" s="217"/>
      <c r="L153" s="113"/>
      <c r="M153" s="117" t="s">
        <v>14</v>
      </c>
      <c r="N153" s="124" t="s">
        <v>11</v>
      </c>
    </row>
    <row r="154" spans="2:14" ht="24.9" customHeight="1" x14ac:dyDescent="0.2">
      <c r="B154" s="51" t="str">
        <f>IF(入力シート!C156="","",134)</f>
        <v/>
      </c>
      <c r="C154" s="60" t="str">
        <f>IF(入力シート!C156="","",入力シート!T156)</f>
        <v/>
      </c>
      <c r="D154" s="68" t="str">
        <f>IF(入力シート!D156="","",入力シート!D156)</f>
        <v/>
      </c>
      <c r="E154" s="73" t="str">
        <f>IF(入力シート!E156="","",ASC(入力シート!E156))</f>
        <v/>
      </c>
      <c r="F154" s="78" t="str">
        <f>IF(入力シート!F156="","",入力シート!F156)</f>
        <v/>
      </c>
      <c r="G154" s="85" t="str">
        <f>IF(入力シート!G156="","",入力シート!G156)</f>
        <v/>
      </c>
      <c r="H154" s="92" t="str">
        <f>IF(入力シート!I156="","",入力シート!I156)</f>
        <v/>
      </c>
      <c r="I154" s="103" t="str">
        <f>IF(入力シート!J156="","",入力シート!J156)</f>
        <v/>
      </c>
      <c r="J154" s="216" t="str">
        <f>IF(入力シート!L156="","",入力シート!L156)</f>
        <v/>
      </c>
      <c r="K154" s="217"/>
      <c r="L154" s="113"/>
      <c r="M154" s="117" t="s">
        <v>14</v>
      </c>
      <c r="N154" s="124" t="s">
        <v>11</v>
      </c>
    </row>
    <row r="155" spans="2:14" ht="24.9" customHeight="1" x14ac:dyDescent="0.2">
      <c r="B155" s="51" t="str">
        <f>IF(入力シート!C157="","",135)</f>
        <v/>
      </c>
      <c r="C155" s="60" t="str">
        <f>IF(入力シート!C157="","",入力シート!T157)</f>
        <v/>
      </c>
      <c r="D155" s="68" t="str">
        <f>IF(入力シート!D157="","",入力シート!D157)</f>
        <v/>
      </c>
      <c r="E155" s="73" t="str">
        <f>IF(入力シート!E157="","",ASC(入力シート!E157))</f>
        <v/>
      </c>
      <c r="F155" s="78" t="str">
        <f>IF(入力シート!F157="","",入力シート!F157)</f>
        <v/>
      </c>
      <c r="G155" s="85" t="str">
        <f>IF(入力シート!G157="","",入力シート!G157)</f>
        <v/>
      </c>
      <c r="H155" s="92" t="str">
        <f>IF(入力シート!I157="","",入力シート!I157)</f>
        <v/>
      </c>
      <c r="I155" s="103" t="str">
        <f>IF(入力シート!J157="","",入力シート!J157)</f>
        <v/>
      </c>
      <c r="J155" s="216" t="str">
        <f>IF(入力シート!L157="","",入力シート!L157)</f>
        <v/>
      </c>
      <c r="K155" s="217"/>
      <c r="L155" s="113"/>
      <c r="M155" s="117" t="s">
        <v>14</v>
      </c>
      <c r="N155" s="124" t="s">
        <v>11</v>
      </c>
    </row>
    <row r="156" spans="2:14" ht="24.9" customHeight="1" x14ac:dyDescent="0.2">
      <c r="B156" s="51" t="str">
        <f>IF(入力シート!C158="","",136)</f>
        <v/>
      </c>
      <c r="C156" s="60" t="str">
        <f>IF(入力シート!C158="","",入力シート!T158)</f>
        <v/>
      </c>
      <c r="D156" s="68" t="str">
        <f>IF(入力シート!D158="","",入力シート!D158)</f>
        <v/>
      </c>
      <c r="E156" s="73" t="str">
        <f>IF(入力シート!E158="","",ASC(入力シート!E158))</f>
        <v/>
      </c>
      <c r="F156" s="78" t="str">
        <f>IF(入力シート!F158="","",入力シート!F158)</f>
        <v/>
      </c>
      <c r="G156" s="85" t="str">
        <f>IF(入力シート!G158="","",入力シート!G158)</f>
        <v/>
      </c>
      <c r="H156" s="92" t="str">
        <f>IF(入力シート!I158="","",入力シート!I158)</f>
        <v/>
      </c>
      <c r="I156" s="103" t="str">
        <f>IF(入力シート!J158="","",入力シート!J158)</f>
        <v/>
      </c>
      <c r="J156" s="216" t="str">
        <f>IF(入力シート!L158="","",入力シート!L158)</f>
        <v/>
      </c>
      <c r="K156" s="217"/>
      <c r="L156" s="113"/>
      <c r="M156" s="117" t="s">
        <v>14</v>
      </c>
      <c r="N156" s="124" t="s">
        <v>11</v>
      </c>
    </row>
    <row r="157" spans="2:14" ht="24.9" customHeight="1" x14ac:dyDescent="0.2">
      <c r="B157" s="51" t="str">
        <f>IF(入力シート!C159="","",137)</f>
        <v/>
      </c>
      <c r="C157" s="60" t="str">
        <f>IF(入力シート!C159="","",入力シート!T159)</f>
        <v/>
      </c>
      <c r="D157" s="68" t="str">
        <f>IF(入力シート!D159="","",入力シート!D159)</f>
        <v/>
      </c>
      <c r="E157" s="73" t="str">
        <f>IF(入力シート!E159="","",ASC(入力シート!E159))</f>
        <v/>
      </c>
      <c r="F157" s="78" t="str">
        <f>IF(入力シート!F159="","",入力シート!F159)</f>
        <v/>
      </c>
      <c r="G157" s="85" t="str">
        <f>IF(入力シート!G159="","",入力シート!G159)</f>
        <v/>
      </c>
      <c r="H157" s="92" t="str">
        <f>IF(入力シート!I159="","",入力シート!I159)</f>
        <v/>
      </c>
      <c r="I157" s="103" t="str">
        <f>IF(入力シート!J159="","",入力シート!J159)</f>
        <v/>
      </c>
      <c r="J157" s="216" t="str">
        <f>IF(入力シート!L159="","",入力シート!L159)</f>
        <v/>
      </c>
      <c r="K157" s="217"/>
      <c r="L157" s="113"/>
      <c r="M157" s="117" t="s">
        <v>14</v>
      </c>
      <c r="N157" s="124" t="s">
        <v>11</v>
      </c>
    </row>
    <row r="158" spans="2:14" ht="24.9" customHeight="1" x14ac:dyDescent="0.2">
      <c r="B158" s="51" t="str">
        <f>IF(入力シート!C160="","",138)</f>
        <v/>
      </c>
      <c r="C158" s="60" t="str">
        <f>IF(入力シート!C160="","",入力シート!T160)</f>
        <v/>
      </c>
      <c r="D158" s="68" t="str">
        <f>IF(入力シート!D160="","",入力シート!D160)</f>
        <v/>
      </c>
      <c r="E158" s="73" t="str">
        <f>IF(入力シート!E160="","",ASC(入力シート!E160))</f>
        <v/>
      </c>
      <c r="F158" s="78" t="str">
        <f>IF(入力シート!F160="","",入力シート!F160)</f>
        <v/>
      </c>
      <c r="G158" s="85" t="str">
        <f>IF(入力シート!G160="","",入力シート!G160)</f>
        <v/>
      </c>
      <c r="H158" s="92" t="str">
        <f>IF(入力シート!I160="","",入力シート!I160)</f>
        <v/>
      </c>
      <c r="I158" s="103" t="str">
        <f>IF(入力シート!J160="","",入力シート!J160)</f>
        <v/>
      </c>
      <c r="J158" s="216" t="str">
        <f>IF(入力シート!L160="","",入力シート!L160)</f>
        <v/>
      </c>
      <c r="K158" s="217"/>
      <c r="L158" s="113"/>
      <c r="M158" s="117" t="s">
        <v>14</v>
      </c>
      <c r="N158" s="124" t="s">
        <v>11</v>
      </c>
    </row>
    <row r="159" spans="2:14" ht="24.9" customHeight="1" x14ac:dyDescent="0.2">
      <c r="B159" s="51" t="str">
        <f>IF(入力シート!C161="","",139)</f>
        <v/>
      </c>
      <c r="C159" s="60" t="str">
        <f>IF(入力シート!C161="","",入力シート!T161)</f>
        <v/>
      </c>
      <c r="D159" s="68" t="str">
        <f>IF(入力シート!D161="","",入力シート!D161)</f>
        <v/>
      </c>
      <c r="E159" s="73" t="str">
        <f>IF(入力シート!E161="","",ASC(入力シート!E161))</f>
        <v/>
      </c>
      <c r="F159" s="78" t="str">
        <f>IF(入力シート!F161="","",入力シート!F161)</f>
        <v/>
      </c>
      <c r="G159" s="85" t="str">
        <f>IF(入力シート!G161="","",入力シート!G161)</f>
        <v/>
      </c>
      <c r="H159" s="92" t="str">
        <f>IF(入力シート!I161="","",入力シート!I161)</f>
        <v/>
      </c>
      <c r="I159" s="103" t="str">
        <f>IF(入力シート!J161="","",入力シート!J161)</f>
        <v/>
      </c>
      <c r="J159" s="216" t="str">
        <f>IF(入力シート!L161="","",入力シート!L161)</f>
        <v/>
      </c>
      <c r="K159" s="217"/>
      <c r="L159" s="113"/>
      <c r="M159" s="117" t="s">
        <v>14</v>
      </c>
      <c r="N159" s="124" t="s">
        <v>11</v>
      </c>
    </row>
    <row r="160" spans="2:14" ht="24.9" customHeight="1" x14ac:dyDescent="0.2">
      <c r="B160" s="52" t="str">
        <f>IF(入力シート!C162="","",140)</f>
        <v/>
      </c>
      <c r="C160" s="61" t="str">
        <f>IF(入力シート!C162="","",入力シート!T162)</f>
        <v/>
      </c>
      <c r="D160" s="69" t="str">
        <f>IF(入力シート!D162="","",入力シート!D162)</f>
        <v/>
      </c>
      <c r="E160" s="74" t="str">
        <f>IF(入力シート!E162="","",ASC(入力シート!E162))</f>
        <v/>
      </c>
      <c r="F160" s="79" t="str">
        <f>IF(入力シート!F162="","",入力シート!F162)</f>
        <v/>
      </c>
      <c r="G160" s="86" t="str">
        <f>IF(入力シート!G162="","",入力シート!G162)</f>
        <v/>
      </c>
      <c r="H160" s="93" t="str">
        <f>IF(入力シート!I162="","",入力シート!I162)</f>
        <v/>
      </c>
      <c r="I160" s="104" t="str">
        <f>IF(入力シート!J162="","",入力シート!J162)</f>
        <v/>
      </c>
      <c r="J160" s="218" t="str">
        <f>IF(入力シート!L162="","",入力シート!L162)</f>
        <v/>
      </c>
      <c r="K160" s="219"/>
      <c r="L160" s="114"/>
      <c r="M160" s="118" t="s">
        <v>14</v>
      </c>
      <c r="N160" s="125" t="s">
        <v>11</v>
      </c>
    </row>
    <row r="161" spans="2:14" ht="24.9" customHeight="1" x14ac:dyDescent="0.2">
      <c r="B161" s="53" t="str">
        <f>IF(入力シート!C163="","",141)</f>
        <v/>
      </c>
      <c r="C161" s="62" t="str">
        <f>IF(入力シート!C163="","",入力シート!T163)</f>
        <v/>
      </c>
      <c r="D161" s="70" t="str">
        <f>IF(入力シート!D163="","",入力シート!D163)</f>
        <v/>
      </c>
      <c r="E161" s="75" t="str">
        <f>IF(入力シート!E163="","",ASC(入力シート!E163))</f>
        <v/>
      </c>
      <c r="F161" s="80" t="str">
        <f>IF(入力シート!F163="","",入力シート!F163)</f>
        <v/>
      </c>
      <c r="G161" s="87" t="str">
        <f>IF(入力シート!G163="","",入力シート!G163)</f>
        <v/>
      </c>
      <c r="H161" s="94" t="str">
        <f>IF(入力シート!I163="","",入力シート!I163)</f>
        <v/>
      </c>
      <c r="I161" s="105" t="str">
        <f>IF(入力シート!J163="","",入力シート!J163)</f>
        <v/>
      </c>
      <c r="J161" s="220" t="str">
        <f>IF(入力シート!L163="","",入力シート!L163)</f>
        <v/>
      </c>
      <c r="K161" s="221"/>
      <c r="L161" s="115"/>
      <c r="M161" s="119" t="s">
        <v>14</v>
      </c>
      <c r="N161" s="126" t="s">
        <v>11</v>
      </c>
    </row>
    <row r="162" spans="2:14" ht="24.9" customHeight="1" x14ac:dyDescent="0.2">
      <c r="B162" s="51" t="str">
        <f>IF(入力シート!C164="","",142)</f>
        <v/>
      </c>
      <c r="C162" s="60" t="str">
        <f>IF(入力シート!C164="","",入力シート!T164)</f>
        <v/>
      </c>
      <c r="D162" s="68" t="str">
        <f>IF(入力シート!D164="","",入力シート!D164)</f>
        <v/>
      </c>
      <c r="E162" s="73" t="str">
        <f>IF(入力シート!E164="","",ASC(入力シート!E164))</f>
        <v/>
      </c>
      <c r="F162" s="78" t="str">
        <f>IF(入力シート!F164="","",入力シート!F164)</f>
        <v/>
      </c>
      <c r="G162" s="85" t="str">
        <f>IF(入力シート!G164="","",入力シート!G164)</f>
        <v/>
      </c>
      <c r="H162" s="92" t="str">
        <f>IF(入力シート!I164="","",入力シート!I164)</f>
        <v/>
      </c>
      <c r="I162" s="103" t="str">
        <f>IF(入力シート!J164="","",入力シート!J164)</f>
        <v/>
      </c>
      <c r="J162" s="216" t="str">
        <f>IF(入力シート!L164="","",入力シート!L164)</f>
        <v/>
      </c>
      <c r="K162" s="217"/>
      <c r="L162" s="113"/>
      <c r="M162" s="117" t="s">
        <v>14</v>
      </c>
      <c r="N162" s="124" t="s">
        <v>11</v>
      </c>
    </row>
    <row r="163" spans="2:14" ht="24.9" customHeight="1" x14ac:dyDescent="0.2">
      <c r="B163" s="51" t="str">
        <f>IF(入力シート!C165="","",143)</f>
        <v/>
      </c>
      <c r="C163" s="60" t="str">
        <f>IF(入力シート!C165="","",入力シート!T165)</f>
        <v/>
      </c>
      <c r="D163" s="68" t="str">
        <f>IF(入力シート!D165="","",入力シート!D165)</f>
        <v/>
      </c>
      <c r="E163" s="73" t="str">
        <f>IF(入力シート!E165="","",ASC(入力シート!E165))</f>
        <v/>
      </c>
      <c r="F163" s="78" t="str">
        <f>IF(入力シート!F165="","",入力シート!F165)</f>
        <v/>
      </c>
      <c r="G163" s="85" t="str">
        <f>IF(入力シート!G165="","",入力シート!G165)</f>
        <v/>
      </c>
      <c r="H163" s="92" t="str">
        <f>IF(入力シート!I165="","",入力シート!I165)</f>
        <v/>
      </c>
      <c r="I163" s="103" t="str">
        <f>IF(入力シート!J165="","",入力シート!J165)</f>
        <v/>
      </c>
      <c r="J163" s="216" t="str">
        <f>IF(入力シート!L165="","",入力シート!L165)</f>
        <v/>
      </c>
      <c r="K163" s="217"/>
      <c r="L163" s="113"/>
      <c r="M163" s="117" t="s">
        <v>14</v>
      </c>
      <c r="N163" s="124" t="s">
        <v>11</v>
      </c>
    </row>
    <row r="164" spans="2:14" ht="24.9" customHeight="1" x14ac:dyDescent="0.2">
      <c r="B164" s="51" t="str">
        <f>IF(入力シート!C166="","",144)</f>
        <v/>
      </c>
      <c r="C164" s="60" t="str">
        <f>IF(入力シート!C166="","",入力シート!T166)</f>
        <v/>
      </c>
      <c r="D164" s="68" t="str">
        <f>IF(入力シート!D166="","",入力シート!D166)</f>
        <v/>
      </c>
      <c r="E164" s="73" t="str">
        <f>IF(入力シート!E166="","",ASC(入力シート!E166))</f>
        <v/>
      </c>
      <c r="F164" s="78" t="str">
        <f>IF(入力シート!F166="","",入力シート!F166)</f>
        <v/>
      </c>
      <c r="G164" s="85" t="str">
        <f>IF(入力シート!G166="","",入力シート!G166)</f>
        <v/>
      </c>
      <c r="H164" s="92" t="str">
        <f>IF(入力シート!I166="","",入力シート!I166)</f>
        <v/>
      </c>
      <c r="I164" s="103" t="str">
        <f>IF(入力シート!J166="","",入力シート!J166)</f>
        <v/>
      </c>
      <c r="J164" s="216" t="str">
        <f>IF(入力シート!L166="","",入力シート!L166)</f>
        <v/>
      </c>
      <c r="K164" s="217"/>
      <c r="L164" s="113"/>
      <c r="M164" s="117" t="s">
        <v>14</v>
      </c>
      <c r="N164" s="124" t="s">
        <v>11</v>
      </c>
    </row>
    <row r="165" spans="2:14" ht="24.9" customHeight="1" x14ac:dyDescent="0.2">
      <c r="B165" s="51" t="str">
        <f>IF(入力シート!C167="","",145)</f>
        <v/>
      </c>
      <c r="C165" s="60" t="str">
        <f>IF(入力シート!C167="","",入力シート!T167)</f>
        <v/>
      </c>
      <c r="D165" s="68" t="str">
        <f>IF(入力シート!D167="","",入力シート!D167)</f>
        <v/>
      </c>
      <c r="E165" s="73" t="str">
        <f>IF(入力シート!E167="","",ASC(入力シート!E167))</f>
        <v/>
      </c>
      <c r="F165" s="78" t="str">
        <f>IF(入力シート!F167="","",入力シート!F167)</f>
        <v/>
      </c>
      <c r="G165" s="85" t="str">
        <f>IF(入力シート!G167="","",入力シート!G167)</f>
        <v/>
      </c>
      <c r="H165" s="92" t="str">
        <f>IF(入力シート!I167="","",入力シート!I167)</f>
        <v/>
      </c>
      <c r="I165" s="103" t="str">
        <f>IF(入力シート!J167="","",入力シート!J167)</f>
        <v/>
      </c>
      <c r="J165" s="216" t="str">
        <f>IF(入力シート!L167="","",入力シート!L167)</f>
        <v/>
      </c>
      <c r="K165" s="217"/>
      <c r="L165" s="113"/>
      <c r="M165" s="117" t="s">
        <v>14</v>
      </c>
      <c r="N165" s="124" t="s">
        <v>11</v>
      </c>
    </row>
    <row r="166" spans="2:14" ht="24.9" customHeight="1" x14ac:dyDescent="0.2">
      <c r="B166" s="51" t="str">
        <f>IF(入力シート!C168="","",146)</f>
        <v/>
      </c>
      <c r="C166" s="60" t="str">
        <f>IF(入力シート!C168="","",入力シート!T168)</f>
        <v/>
      </c>
      <c r="D166" s="68" t="str">
        <f>IF(入力シート!D168="","",入力シート!D168)</f>
        <v/>
      </c>
      <c r="E166" s="73" t="str">
        <f>IF(入力シート!E168="","",ASC(入力シート!E168))</f>
        <v/>
      </c>
      <c r="F166" s="78" t="str">
        <f>IF(入力シート!F168="","",入力シート!F168)</f>
        <v/>
      </c>
      <c r="G166" s="85" t="str">
        <f>IF(入力シート!G168="","",入力シート!G168)</f>
        <v/>
      </c>
      <c r="H166" s="92" t="str">
        <f>IF(入力シート!I168="","",入力シート!I168)</f>
        <v/>
      </c>
      <c r="I166" s="103" t="str">
        <f>IF(入力シート!J168="","",入力シート!J168)</f>
        <v/>
      </c>
      <c r="J166" s="216" t="str">
        <f>IF(入力シート!L168="","",入力シート!L168)</f>
        <v/>
      </c>
      <c r="K166" s="217"/>
      <c r="L166" s="113"/>
      <c r="M166" s="117" t="s">
        <v>14</v>
      </c>
      <c r="N166" s="124" t="s">
        <v>11</v>
      </c>
    </row>
    <row r="167" spans="2:14" ht="24.9" customHeight="1" x14ac:dyDescent="0.2">
      <c r="B167" s="51" t="str">
        <f>IF(入力シート!C169="","",147)</f>
        <v/>
      </c>
      <c r="C167" s="60" t="str">
        <f>IF(入力シート!C169="","",入力シート!T169)</f>
        <v/>
      </c>
      <c r="D167" s="68" t="str">
        <f>IF(入力シート!D169="","",入力シート!D169)</f>
        <v/>
      </c>
      <c r="E167" s="73" t="str">
        <f>IF(入力シート!E169="","",ASC(入力シート!E169))</f>
        <v/>
      </c>
      <c r="F167" s="78" t="str">
        <f>IF(入力シート!F169="","",入力シート!F169)</f>
        <v/>
      </c>
      <c r="G167" s="85" t="str">
        <f>IF(入力シート!G169="","",入力シート!G169)</f>
        <v/>
      </c>
      <c r="H167" s="92" t="str">
        <f>IF(入力シート!I169="","",入力シート!I169)</f>
        <v/>
      </c>
      <c r="I167" s="103" t="str">
        <f>IF(入力シート!J169="","",入力シート!J169)</f>
        <v/>
      </c>
      <c r="J167" s="216" t="str">
        <f>IF(入力シート!L169="","",入力シート!L169)</f>
        <v/>
      </c>
      <c r="K167" s="217"/>
      <c r="L167" s="113"/>
      <c r="M167" s="117" t="s">
        <v>14</v>
      </c>
      <c r="N167" s="124" t="s">
        <v>11</v>
      </c>
    </row>
    <row r="168" spans="2:14" ht="24.9" customHeight="1" x14ac:dyDescent="0.2">
      <c r="B168" s="51" t="str">
        <f>IF(入力シート!C170="","",148)</f>
        <v/>
      </c>
      <c r="C168" s="60" t="str">
        <f>IF(入力シート!C170="","",入力シート!T170)</f>
        <v/>
      </c>
      <c r="D168" s="68" t="str">
        <f>IF(入力シート!D170="","",入力シート!D170)</f>
        <v/>
      </c>
      <c r="E168" s="73" t="str">
        <f>IF(入力シート!E170="","",ASC(入力シート!E170))</f>
        <v/>
      </c>
      <c r="F168" s="78" t="str">
        <f>IF(入力シート!F170="","",入力シート!F170)</f>
        <v/>
      </c>
      <c r="G168" s="85" t="str">
        <f>IF(入力シート!G170="","",入力シート!G170)</f>
        <v/>
      </c>
      <c r="H168" s="92" t="str">
        <f>IF(入力シート!I170="","",入力シート!I170)</f>
        <v/>
      </c>
      <c r="I168" s="103" t="str">
        <f>IF(入力シート!J170="","",入力シート!J170)</f>
        <v/>
      </c>
      <c r="J168" s="216" t="str">
        <f>IF(入力シート!L170="","",入力シート!L170)</f>
        <v/>
      </c>
      <c r="K168" s="217"/>
      <c r="L168" s="113"/>
      <c r="M168" s="117" t="s">
        <v>14</v>
      </c>
      <c r="N168" s="124" t="s">
        <v>11</v>
      </c>
    </row>
    <row r="169" spans="2:14" ht="24.9" customHeight="1" x14ac:dyDescent="0.2">
      <c r="B169" s="51" t="str">
        <f>IF(入力シート!C171="","",149)</f>
        <v/>
      </c>
      <c r="C169" s="60" t="str">
        <f>IF(入力シート!C171="","",入力シート!T171)</f>
        <v/>
      </c>
      <c r="D169" s="68" t="str">
        <f>IF(入力シート!D171="","",入力シート!D171)</f>
        <v/>
      </c>
      <c r="E169" s="73" t="str">
        <f>IF(入力シート!E171="","",ASC(入力シート!E171))</f>
        <v/>
      </c>
      <c r="F169" s="78" t="str">
        <f>IF(入力シート!F171="","",入力シート!F171)</f>
        <v/>
      </c>
      <c r="G169" s="85" t="str">
        <f>IF(入力シート!G171="","",入力シート!G171)</f>
        <v/>
      </c>
      <c r="H169" s="92" t="str">
        <f>IF(入力シート!I171="","",入力シート!I171)</f>
        <v/>
      </c>
      <c r="I169" s="103" t="str">
        <f>IF(入力シート!J171="","",入力シート!J171)</f>
        <v/>
      </c>
      <c r="J169" s="216" t="str">
        <f>IF(入力シート!L171="","",入力シート!L171)</f>
        <v/>
      </c>
      <c r="K169" s="217"/>
      <c r="L169" s="113"/>
      <c r="M169" s="117" t="s">
        <v>14</v>
      </c>
      <c r="N169" s="124" t="s">
        <v>11</v>
      </c>
    </row>
    <row r="170" spans="2:14" ht="24.9" customHeight="1" x14ac:dyDescent="0.2">
      <c r="B170" s="51" t="str">
        <f>IF(入力シート!C172="","",150)</f>
        <v/>
      </c>
      <c r="C170" s="60" t="str">
        <f>IF(入力シート!C172="","",入力シート!T172)</f>
        <v/>
      </c>
      <c r="D170" s="68" t="str">
        <f>IF(入力シート!D172="","",入力シート!D172)</f>
        <v/>
      </c>
      <c r="E170" s="73" t="str">
        <f>IF(入力シート!E172="","",ASC(入力シート!E172))</f>
        <v/>
      </c>
      <c r="F170" s="78" t="str">
        <f>IF(入力シート!F172="","",入力シート!F172)</f>
        <v/>
      </c>
      <c r="G170" s="85" t="str">
        <f>IF(入力シート!G172="","",入力シート!G172)</f>
        <v/>
      </c>
      <c r="H170" s="92" t="str">
        <f>IF(入力シート!I172="","",入力シート!I172)</f>
        <v/>
      </c>
      <c r="I170" s="103" t="str">
        <f>IF(入力シート!J172="","",入力シート!J172)</f>
        <v/>
      </c>
      <c r="J170" s="216" t="str">
        <f>IF(入力シート!L172="","",入力シート!L172)</f>
        <v/>
      </c>
      <c r="K170" s="217"/>
      <c r="L170" s="113"/>
      <c r="M170" s="117" t="s">
        <v>14</v>
      </c>
      <c r="N170" s="124" t="s">
        <v>11</v>
      </c>
    </row>
    <row r="171" spans="2:14" ht="24.9" customHeight="1" x14ac:dyDescent="0.2">
      <c r="B171" s="51" t="str">
        <f>IF(入力シート!C173="","",151)</f>
        <v/>
      </c>
      <c r="C171" s="60" t="str">
        <f>IF(入力シート!C173="","",入力シート!T173)</f>
        <v/>
      </c>
      <c r="D171" s="68" t="str">
        <f>IF(入力シート!D173="","",入力シート!D173)</f>
        <v/>
      </c>
      <c r="E171" s="73" t="str">
        <f>IF(入力シート!E173="","",ASC(入力シート!E173))</f>
        <v/>
      </c>
      <c r="F171" s="78" t="str">
        <f>IF(入力シート!F173="","",入力シート!F173)</f>
        <v/>
      </c>
      <c r="G171" s="85" t="str">
        <f>IF(入力シート!G173="","",入力シート!G173)</f>
        <v/>
      </c>
      <c r="H171" s="92" t="str">
        <f>IF(入力シート!I173="","",入力シート!I173)</f>
        <v/>
      </c>
      <c r="I171" s="103" t="str">
        <f>IF(入力シート!J173="","",入力シート!J173)</f>
        <v/>
      </c>
      <c r="J171" s="216" t="str">
        <f>IF(入力シート!L173="","",入力シート!L173)</f>
        <v/>
      </c>
      <c r="K171" s="217"/>
      <c r="L171" s="113"/>
      <c r="M171" s="117" t="s">
        <v>14</v>
      </c>
      <c r="N171" s="124" t="s">
        <v>11</v>
      </c>
    </row>
    <row r="172" spans="2:14" ht="24.9" customHeight="1" x14ac:dyDescent="0.2">
      <c r="B172" s="51" t="str">
        <f>IF(入力シート!C174="","",152)</f>
        <v/>
      </c>
      <c r="C172" s="60" t="str">
        <f>IF(入力シート!C174="","",入力シート!T174)</f>
        <v/>
      </c>
      <c r="D172" s="68" t="str">
        <f>IF(入力シート!D174="","",入力シート!D174)</f>
        <v/>
      </c>
      <c r="E172" s="73" t="str">
        <f>IF(入力シート!E174="","",ASC(入力シート!E174))</f>
        <v/>
      </c>
      <c r="F172" s="78" t="str">
        <f>IF(入力シート!F174="","",入力シート!F174)</f>
        <v/>
      </c>
      <c r="G172" s="85" t="str">
        <f>IF(入力シート!G174="","",入力シート!G174)</f>
        <v/>
      </c>
      <c r="H172" s="92" t="str">
        <f>IF(入力シート!I174="","",入力シート!I174)</f>
        <v/>
      </c>
      <c r="I172" s="103" t="str">
        <f>IF(入力シート!J174="","",入力シート!J174)</f>
        <v/>
      </c>
      <c r="J172" s="216" t="str">
        <f>IF(入力シート!L174="","",入力シート!L174)</f>
        <v/>
      </c>
      <c r="K172" s="217"/>
      <c r="L172" s="113"/>
      <c r="M172" s="117" t="s">
        <v>14</v>
      </c>
      <c r="N172" s="124" t="s">
        <v>11</v>
      </c>
    </row>
    <row r="173" spans="2:14" ht="24.9" customHeight="1" x14ac:dyDescent="0.2">
      <c r="B173" s="51" t="str">
        <f>IF(入力シート!C175="","",153)</f>
        <v/>
      </c>
      <c r="C173" s="60" t="str">
        <f>IF(入力シート!C175="","",入力シート!T175)</f>
        <v/>
      </c>
      <c r="D173" s="68" t="str">
        <f>IF(入力シート!D175="","",入力シート!D175)</f>
        <v/>
      </c>
      <c r="E173" s="73" t="str">
        <f>IF(入力シート!E175="","",ASC(入力シート!E175))</f>
        <v/>
      </c>
      <c r="F173" s="78" t="str">
        <f>IF(入力シート!F175="","",入力シート!F175)</f>
        <v/>
      </c>
      <c r="G173" s="85" t="str">
        <f>IF(入力シート!G175="","",入力シート!G175)</f>
        <v/>
      </c>
      <c r="H173" s="92" t="str">
        <f>IF(入力シート!I175="","",入力シート!I175)</f>
        <v/>
      </c>
      <c r="I173" s="103" t="str">
        <f>IF(入力シート!J175="","",入力シート!J175)</f>
        <v/>
      </c>
      <c r="J173" s="216" t="str">
        <f>IF(入力シート!L175="","",入力シート!L175)</f>
        <v/>
      </c>
      <c r="K173" s="217"/>
      <c r="L173" s="113"/>
      <c r="M173" s="117" t="s">
        <v>14</v>
      </c>
      <c r="N173" s="124" t="s">
        <v>11</v>
      </c>
    </row>
    <row r="174" spans="2:14" ht="24.9" customHeight="1" x14ac:dyDescent="0.2">
      <c r="B174" s="51" t="str">
        <f>IF(入力シート!C176="","",154)</f>
        <v/>
      </c>
      <c r="C174" s="60" t="str">
        <f>IF(入力シート!C176="","",入力シート!T176)</f>
        <v/>
      </c>
      <c r="D174" s="68" t="str">
        <f>IF(入力シート!D176="","",入力シート!D176)</f>
        <v/>
      </c>
      <c r="E174" s="73" t="str">
        <f>IF(入力シート!E176="","",ASC(入力シート!E176))</f>
        <v/>
      </c>
      <c r="F174" s="78" t="str">
        <f>IF(入力シート!F176="","",入力シート!F176)</f>
        <v/>
      </c>
      <c r="G174" s="85" t="str">
        <f>IF(入力シート!G176="","",入力シート!G176)</f>
        <v/>
      </c>
      <c r="H174" s="92" t="str">
        <f>IF(入力シート!I176="","",入力シート!I176)</f>
        <v/>
      </c>
      <c r="I174" s="103" t="str">
        <f>IF(入力シート!J176="","",入力シート!J176)</f>
        <v/>
      </c>
      <c r="J174" s="216" t="str">
        <f>IF(入力シート!L176="","",入力シート!L176)</f>
        <v/>
      </c>
      <c r="K174" s="217"/>
      <c r="L174" s="113"/>
      <c r="M174" s="117" t="s">
        <v>14</v>
      </c>
      <c r="N174" s="124" t="s">
        <v>11</v>
      </c>
    </row>
    <row r="175" spans="2:14" ht="24.9" customHeight="1" x14ac:dyDescent="0.2">
      <c r="B175" s="51" t="str">
        <f>IF(入力シート!C177="","",155)</f>
        <v/>
      </c>
      <c r="C175" s="60" t="str">
        <f>IF(入力シート!C177="","",入力シート!T177)</f>
        <v/>
      </c>
      <c r="D175" s="68" t="str">
        <f>IF(入力シート!D177="","",入力シート!D177)</f>
        <v/>
      </c>
      <c r="E175" s="73" t="str">
        <f>IF(入力シート!E177="","",ASC(入力シート!E177))</f>
        <v/>
      </c>
      <c r="F175" s="78" t="str">
        <f>IF(入力シート!F177="","",入力シート!F177)</f>
        <v/>
      </c>
      <c r="G175" s="85" t="str">
        <f>IF(入力シート!G177="","",入力シート!G177)</f>
        <v/>
      </c>
      <c r="H175" s="92" t="str">
        <f>IF(入力シート!I177="","",入力シート!I177)</f>
        <v/>
      </c>
      <c r="I175" s="103" t="str">
        <f>IF(入力シート!J177="","",入力シート!J177)</f>
        <v/>
      </c>
      <c r="J175" s="216" t="str">
        <f>IF(入力シート!L177="","",入力シート!L177)</f>
        <v/>
      </c>
      <c r="K175" s="217"/>
      <c r="L175" s="113"/>
      <c r="M175" s="117" t="s">
        <v>14</v>
      </c>
      <c r="N175" s="124" t="s">
        <v>11</v>
      </c>
    </row>
    <row r="176" spans="2:14" ht="24.9" customHeight="1" x14ac:dyDescent="0.2">
      <c r="B176" s="51" t="str">
        <f>IF(入力シート!C178="","",156)</f>
        <v/>
      </c>
      <c r="C176" s="60" t="str">
        <f>IF(入力シート!C178="","",入力シート!T178)</f>
        <v/>
      </c>
      <c r="D176" s="68" t="str">
        <f>IF(入力シート!D178="","",入力シート!D178)</f>
        <v/>
      </c>
      <c r="E176" s="73" t="str">
        <f>IF(入力シート!E178="","",ASC(入力シート!E178))</f>
        <v/>
      </c>
      <c r="F176" s="78" t="str">
        <f>IF(入力シート!F178="","",入力シート!F178)</f>
        <v/>
      </c>
      <c r="G176" s="85" t="str">
        <f>IF(入力シート!G178="","",入力シート!G178)</f>
        <v/>
      </c>
      <c r="H176" s="92" t="str">
        <f>IF(入力シート!I178="","",入力シート!I178)</f>
        <v/>
      </c>
      <c r="I176" s="103" t="str">
        <f>IF(入力シート!J178="","",入力シート!J178)</f>
        <v/>
      </c>
      <c r="J176" s="216" t="str">
        <f>IF(入力シート!L178="","",入力シート!L178)</f>
        <v/>
      </c>
      <c r="K176" s="217"/>
      <c r="L176" s="113"/>
      <c r="M176" s="117" t="s">
        <v>14</v>
      </c>
      <c r="N176" s="124" t="s">
        <v>11</v>
      </c>
    </row>
    <row r="177" spans="2:14" ht="24.9" customHeight="1" x14ac:dyDescent="0.2">
      <c r="B177" s="51" t="str">
        <f>IF(入力シート!C179="","",157)</f>
        <v/>
      </c>
      <c r="C177" s="60" t="str">
        <f>IF(入力シート!C179="","",入力シート!T179)</f>
        <v/>
      </c>
      <c r="D177" s="68" t="str">
        <f>IF(入力シート!D179="","",入力シート!D179)</f>
        <v/>
      </c>
      <c r="E177" s="73" t="str">
        <f>IF(入力シート!E179="","",ASC(入力シート!E179))</f>
        <v/>
      </c>
      <c r="F177" s="78" t="str">
        <f>IF(入力シート!F179="","",入力シート!F179)</f>
        <v/>
      </c>
      <c r="G177" s="85" t="str">
        <f>IF(入力シート!G179="","",入力シート!G179)</f>
        <v/>
      </c>
      <c r="H177" s="92" t="str">
        <f>IF(入力シート!I179="","",入力シート!I179)</f>
        <v/>
      </c>
      <c r="I177" s="103" t="str">
        <f>IF(入力シート!J179="","",入力シート!J179)</f>
        <v/>
      </c>
      <c r="J177" s="216" t="str">
        <f>IF(入力シート!L179="","",入力シート!L179)</f>
        <v/>
      </c>
      <c r="K177" s="217"/>
      <c r="L177" s="113"/>
      <c r="M177" s="117" t="s">
        <v>14</v>
      </c>
      <c r="N177" s="124" t="s">
        <v>11</v>
      </c>
    </row>
    <row r="178" spans="2:14" ht="24.9" customHeight="1" x14ac:dyDescent="0.2">
      <c r="B178" s="51" t="str">
        <f>IF(入力シート!C180="","",158)</f>
        <v/>
      </c>
      <c r="C178" s="60" t="str">
        <f>IF(入力シート!C180="","",入力シート!T180)</f>
        <v/>
      </c>
      <c r="D178" s="68" t="str">
        <f>IF(入力シート!D180="","",入力シート!D180)</f>
        <v/>
      </c>
      <c r="E178" s="73" t="str">
        <f>IF(入力シート!E180="","",ASC(入力シート!E180))</f>
        <v/>
      </c>
      <c r="F178" s="78" t="str">
        <f>IF(入力シート!F180="","",入力シート!F180)</f>
        <v/>
      </c>
      <c r="G178" s="85" t="str">
        <f>IF(入力シート!G180="","",入力シート!G180)</f>
        <v/>
      </c>
      <c r="H178" s="92" t="str">
        <f>IF(入力シート!I180="","",入力シート!I180)</f>
        <v/>
      </c>
      <c r="I178" s="103" t="str">
        <f>IF(入力シート!J180="","",入力シート!J180)</f>
        <v/>
      </c>
      <c r="J178" s="216" t="str">
        <f>IF(入力シート!L180="","",入力シート!L180)</f>
        <v/>
      </c>
      <c r="K178" s="217"/>
      <c r="L178" s="113"/>
      <c r="M178" s="117" t="s">
        <v>14</v>
      </c>
      <c r="N178" s="124" t="s">
        <v>11</v>
      </c>
    </row>
    <row r="179" spans="2:14" ht="24.9" customHeight="1" x14ac:dyDescent="0.2">
      <c r="B179" s="51" t="str">
        <f>IF(入力シート!C181="","",159)</f>
        <v/>
      </c>
      <c r="C179" s="60" t="str">
        <f>IF(入力シート!C181="","",入力シート!T181)</f>
        <v/>
      </c>
      <c r="D179" s="68" t="str">
        <f>IF(入力シート!D181="","",入力シート!D181)</f>
        <v/>
      </c>
      <c r="E179" s="73" t="str">
        <f>IF(入力シート!E181="","",ASC(入力シート!E181))</f>
        <v/>
      </c>
      <c r="F179" s="78" t="str">
        <f>IF(入力シート!F181="","",入力シート!F181)</f>
        <v/>
      </c>
      <c r="G179" s="85" t="str">
        <f>IF(入力シート!G181="","",入力シート!G181)</f>
        <v/>
      </c>
      <c r="H179" s="92" t="str">
        <f>IF(入力シート!I181="","",入力シート!I181)</f>
        <v/>
      </c>
      <c r="I179" s="103" t="str">
        <f>IF(入力シート!J181="","",入力シート!J181)</f>
        <v/>
      </c>
      <c r="J179" s="216" t="str">
        <f>IF(入力シート!L181="","",入力シート!L181)</f>
        <v/>
      </c>
      <c r="K179" s="217"/>
      <c r="L179" s="113"/>
      <c r="M179" s="117" t="s">
        <v>14</v>
      </c>
      <c r="N179" s="124" t="s">
        <v>11</v>
      </c>
    </row>
    <row r="180" spans="2:14" ht="24.9" customHeight="1" x14ac:dyDescent="0.2">
      <c r="B180" s="52" t="str">
        <f>IF(入力シート!C182="","",160)</f>
        <v/>
      </c>
      <c r="C180" s="61" t="str">
        <f>IF(入力シート!C182="","",入力シート!T182)</f>
        <v/>
      </c>
      <c r="D180" s="69" t="str">
        <f>IF(入力シート!D182="","",入力シート!D182)</f>
        <v/>
      </c>
      <c r="E180" s="74" t="str">
        <f>IF(入力シート!E182="","",ASC(入力シート!E182))</f>
        <v/>
      </c>
      <c r="F180" s="79" t="str">
        <f>IF(入力シート!F182="","",入力シート!F182)</f>
        <v/>
      </c>
      <c r="G180" s="86" t="str">
        <f>IF(入力シート!G182="","",入力シート!G182)</f>
        <v/>
      </c>
      <c r="H180" s="93" t="str">
        <f>IF(入力シート!I182="","",入力シート!I182)</f>
        <v/>
      </c>
      <c r="I180" s="104" t="str">
        <f>IF(入力シート!J182="","",入力シート!J182)</f>
        <v/>
      </c>
      <c r="J180" s="218" t="str">
        <f>IF(入力シート!L182="","",入力シート!L182)</f>
        <v/>
      </c>
      <c r="K180" s="219"/>
      <c r="L180" s="114"/>
      <c r="M180" s="118" t="s">
        <v>14</v>
      </c>
      <c r="N180" s="125" t="s">
        <v>11</v>
      </c>
    </row>
    <row r="181" spans="2:14" ht="24.9" customHeight="1" x14ac:dyDescent="0.2">
      <c r="B181" s="53" t="str">
        <f>IF(入力シート!C183="","",161)</f>
        <v/>
      </c>
      <c r="C181" s="62" t="str">
        <f>IF(入力シート!C183="","",入力シート!T183)</f>
        <v/>
      </c>
      <c r="D181" s="70" t="str">
        <f>IF(入力シート!D183="","",入力シート!D183)</f>
        <v/>
      </c>
      <c r="E181" s="75" t="str">
        <f>IF(入力シート!E183="","",ASC(入力シート!E183))</f>
        <v/>
      </c>
      <c r="F181" s="80" t="str">
        <f>IF(入力シート!F183="","",入力シート!F183)</f>
        <v/>
      </c>
      <c r="G181" s="87" t="str">
        <f>IF(入力シート!G183="","",入力シート!G183)</f>
        <v/>
      </c>
      <c r="H181" s="94" t="str">
        <f>IF(入力シート!I183="","",入力シート!I183)</f>
        <v/>
      </c>
      <c r="I181" s="105" t="str">
        <f>IF(入力シート!J183="","",入力シート!J183)</f>
        <v/>
      </c>
      <c r="J181" s="220" t="str">
        <f>IF(入力シート!L183="","",入力シート!L183)</f>
        <v/>
      </c>
      <c r="K181" s="221"/>
      <c r="L181" s="115"/>
      <c r="M181" s="119" t="s">
        <v>14</v>
      </c>
      <c r="N181" s="126" t="s">
        <v>11</v>
      </c>
    </row>
    <row r="182" spans="2:14" ht="24.9" customHeight="1" x14ac:dyDescent="0.2">
      <c r="B182" s="51" t="str">
        <f>IF(入力シート!C184="","",162)</f>
        <v/>
      </c>
      <c r="C182" s="60" t="str">
        <f>IF(入力シート!C184="","",入力シート!T184)</f>
        <v/>
      </c>
      <c r="D182" s="68" t="str">
        <f>IF(入力シート!D184="","",入力シート!D184)</f>
        <v/>
      </c>
      <c r="E182" s="73" t="str">
        <f>IF(入力シート!E184="","",ASC(入力シート!E184))</f>
        <v/>
      </c>
      <c r="F182" s="78" t="str">
        <f>IF(入力シート!F184="","",入力シート!F184)</f>
        <v/>
      </c>
      <c r="G182" s="85" t="str">
        <f>IF(入力シート!G184="","",入力シート!G184)</f>
        <v/>
      </c>
      <c r="H182" s="92" t="str">
        <f>IF(入力シート!I184="","",入力シート!I184)</f>
        <v/>
      </c>
      <c r="I182" s="103" t="str">
        <f>IF(入力シート!J184="","",入力シート!J184)</f>
        <v/>
      </c>
      <c r="J182" s="216" t="str">
        <f>IF(入力シート!L184="","",入力シート!L184)</f>
        <v/>
      </c>
      <c r="K182" s="217"/>
      <c r="L182" s="113"/>
      <c r="M182" s="117" t="s">
        <v>14</v>
      </c>
      <c r="N182" s="124" t="s">
        <v>11</v>
      </c>
    </row>
    <row r="183" spans="2:14" ht="24.9" customHeight="1" x14ac:dyDescent="0.2">
      <c r="B183" s="51" t="str">
        <f>IF(入力シート!C185="","",163)</f>
        <v/>
      </c>
      <c r="C183" s="60" t="str">
        <f>IF(入力シート!C185="","",入力シート!T185)</f>
        <v/>
      </c>
      <c r="D183" s="68" t="str">
        <f>IF(入力シート!D185="","",入力シート!D185)</f>
        <v/>
      </c>
      <c r="E183" s="73" t="str">
        <f>IF(入力シート!E185="","",ASC(入力シート!E185))</f>
        <v/>
      </c>
      <c r="F183" s="78" t="str">
        <f>IF(入力シート!F185="","",入力シート!F185)</f>
        <v/>
      </c>
      <c r="G183" s="85" t="str">
        <f>IF(入力シート!G185="","",入力シート!G185)</f>
        <v/>
      </c>
      <c r="H183" s="92" t="str">
        <f>IF(入力シート!I185="","",入力シート!I185)</f>
        <v/>
      </c>
      <c r="I183" s="103" t="str">
        <f>IF(入力シート!J185="","",入力シート!J185)</f>
        <v/>
      </c>
      <c r="J183" s="216" t="str">
        <f>IF(入力シート!L185="","",入力シート!L185)</f>
        <v/>
      </c>
      <c r="K183" s="217"/>
      <c r="L183" s="113"/>
      <c r="M183" s="117" t="s">
        <v>14</v>
      </c>
      <c r="N183" s="124" t="s">
        <v>11</v>
      </c>
    </row>
    <row r="184" spans="2:14" ht="24.9" customHeight="1" x14ac:dyDescent="0.2">
      <c r="B184" s="51" t="str">
        <f>IF(入力シート!C186="","",164)</f>
        <v/>
      </c>
      <c r="C184" s="60" t="str">
        <f>IF(入力シート!C186="","",入力シート!T186)</f>
        <v/>
      </c>
      <c r="D184" s="68" t="str">
        <f>IF(入力シート!D186="","",入力シート!D186)</f>
        <v/>
      </c>
      <c r="E184" s="73" t="str">
        <f>IF(入力シート!E186="","",ASC(入力シート!E186))</f>
        <v/>
      </c>
      <c r="F184" s="78" t="str">
        <f>IF(入力シート!F186="","",入力シート!F186)</f>
        <v/>
      </c>
      <c r="G184" s="85" t="str">
        <f>IF(入力シート!G186="","",入力シート!G186)</f>
        <v/>
      </c>
      <c r="H184" s="92" t="str">
        <f>IF(入力シート!I186="","",入力シート!I186)</f>
        <v/>
      </c>
      <c r="I184" s="103" t="str">
        <f>IF(入力シート!J186="","",入力シート!J186)</f>
        <v/>
      </c>
      <c r="J184" s="216" t="str">
        <f>IF(入力シート!L186="","",入力シート!L186)</f>
        <v/>
      </c>
      <c r="K184" s="217"/>
      <c r="L184" s="113"/>
      <c r="M184" s="117" t="s">
        <v>14</v>
      </c>
      <c r="N184" s="124" t="s">
        <v>11</v>
      </c>
    </row>
    <row r="185" spans="2:14" ht="24.9" customHeight="1" x14ac:dyDescent="0.2">
      <c r="B185" s="51" t="str">
        <f>IF(入力シート!C187="","",165)</f>
        <v/>
      </c>
      <c r="C185" s="60" t="str">
        <f>IF(入力シート!C187="","",入力シート!T187)</f>
        <v/>
      </c>
      <c r="D185" s="68" t="str">
        <f>IF(入力シート!D187="","",入力シート!D187)</f>
        <v/>
      </c>
      <c r="E185" s="73" t="str">
        <f>IF(入力シート!E187="","",ASC(入力シート!E187))</f>
        <v/>
      </c>
      <c r="F185" s="78" t="str">
        <f>IF(入力シート!F187="","",入力シート!F187)</f>
        <v/>
      </c>
      <c r="G185" s="85" t="str">
        <f>IF(入力シート!G187="","",入力シート!G187)</f>
        <v/>
      </c>
      <c r="H185" s="92" t="str">
        <f>IF(入力シート!I187="","",入力シート!I187)</f>
        <v/>
      </c>
      <c r="I185" s="103" t="str">
        <f>IF(入力シート!J187="","",入力シート!J187)</f>
        <v/>
      </c>
      <c r="J185" s="216" t="str">
        <f>IF(入力シート!L187="","",入力シート!L187)</f>
        <v/>
      </c>
      <c r="K185" s="217"/>
      <c r="L185" s="113"/>
      <c r="M185" s="117" t="s">
        <v>14</v>
      </c>
      <c r="N185" s="124" t="s">
        <v>11</v>
      </c>
    </row>
    <row r="186" spans="2:14" ht="24.9" customHeight="1" x14ac:dyDescent="0.2">
      <c r="B186" s="51" t="str">
        <f>IF(入力シート!C188="","",166)</f>
        <v/>
      </c>
      <c r="C186" s="60" t="str">
        <f>IF(入力シート!C188="","",入力シート!T188)</f>
        <v/>
      </c>
      <c r="D186" s="68" t="str">
        <f>IF(入力シート!D188="","",入力シート!D188)</f>
        <v/>
      </c>
      <c r="E186" s="73" t="str">
        <f>IF(入力シート!E188="","",ASC(入力シート!E188))</f>
        <v/>
      </c>
      <c r="F186" s="78" t="str">
        <f>IF(入力シート!F188="","",入力シート!F188)</f>
        <v/>
      </c>
      <c r="G186" s="85" t="str">
        <f>IF(入力シート!G188="","",入力シート!G188)</f>
        <v/>
      </c>
      <c r="H186" s="92" t="str">
        <f>IF(入力シート!I188="","",入力シート!I188)</f>
        <v/>
      </c>
      <c r="I186" s="103" t="str">
        <f>IF(入力シート!J188="","",入力シート!J188)</f>
        <v/>
      </c>
      <c r="J186" s="216" t="str">
        <f>IF(入力シート!L188="","",入力シート!L188)</f>
        <v/>
      </c>
      <c r="K186" s="217"/>
      <c r="L186" s="113"/>
      <c r="M186" s="117" t="s">
        <v>14</v>
      </c>
      <c r="N186" s="124" t="s">
        <v>11</v>
      </c>
    </row>
    <row r="187" spans="2:14" ht="24.9" customHeight="1" x14ac:dyDescent="0.2">
      <c r="B187" s="51" t="str">
        <f>IF(入力シート!C189="","",167)</f>
        <v/>
      </c>
      <c r="C187" s="60" t="str">
        <f>IF(入力シート!C189="","",入力シート!T189)</f>
        <v/>
      </c>
      <c r="D187" s="68" t="str">
        <f>IF(入力シート!D189="","",入力シート!D189)</f>
        <v/>
      </c>
      <c r="E187" s="73" t="str">
        <f>IF(入力シート!E189="","",ASC(入力シート!E189))</f>
        <v/>
      </c>
      <c r="F187" s="78" t="str">
        <f>IF(入力シート!F189="","",入力シート!F189)</f>
        <v/>
      </c>
      <c r="G187" s="85" t="str">
        <f>IF(入力シート!G189="","",入力シート!G189)</f>
        <v/>
      </c>
      <c r="H187" s="92" t="str">
        <f>IF(入力シート!I189="","",入力シート!I189)</f>
        <v/>
      </c>
      <c r="I187" s="103" t="str">
        <f>IF(入力シート!J189="","",入力シート!J189)</f>
        <v/>
      </c>
      <c r="J187" s="216" t="str">
        <f>IF(入力シート!L189="","",入力シート!L189)</f>
        <v/>
      </c>
      <c r="K187" s="217"/>
      <c r="L187" s="113"/>
      <c r="M187" s="117" t="s">
        <v>14</v>
      </c>
      <c r="N187" s="124" t="s">
        <v>11</v>
      </c>
    </row>
    <row r="188" spans="2:14" ht="24.9" customHeight="1" x14ac:dyDescent="0.2">
      <c r="B188" s="51" t="str">
        <f>IF(入力シート!C190="","",168)</f>
        <v/>
      </c>
      <c r="C188" s="60" t="str">
        <f>IF(入力シート!C190="","",入力シート!T190)</f>
        <v/>
      </c>
      <c r="D188" s="68" t="str">
        <f>IF(入力シート!D190="","",入力シート!D190)</f>
        <v/>
      </c>
      <c r="E188" s="73" t="str">
        <f>IF(入力シート!E190="","",ASC(入力シート!E190))</f>
        <v/>
      </c>
      <c r="F188" s="78" t="str">
        <f>IF(入力シート!F190="","",入力シート!F190)</f>
        <v/>
      </c>
      <c r="G188" s="85" t="str">
        <f>IF(入力シート!G190="","",入力シート!G190)</f>
        <v/>
      </c>
      <c r="H188" s="92" t="str">
        <f>IF(入力シート!I190="","",入力シート!I190)</f>
        <v/>
      </c>
      <c r="I188" s="103" t="str">
        <f>IF(入力シート!J190="","",入力シート!J190)</f>
        <v/>
      </c>
      <c r="J188" s="216" t="str">
        <f>IF(入力シート!L190="","",入力シート!L190)</f>
        <v/>
      </c>
      <c r="K188" s="217"/>
      <c r="L188" s="113"/>
      <c r="M188" s="117" t="s">
        <v>14</v>
      </c>
      <c r="N188" s="124" t="s">
        <v>11</v>
      </c>
    </row>
    <row r="189" spans="2:14" ht="24.9" customHeight="1" x14ac:dyDescent="0.2">
      <c r="B189" s="51" t="str">
        <f>IF(入力シート!C191="","",169)</f>
        <v/>
      </c>
      <c r="C189" s="60" t="str">
        <f>IF(入力シート!C191="","",入力シート!T191)</f>
        <v/>
      </c>
      <c r="D189" s="68" t="str">
        <f>IF(入力シート!D191="","",入力シート!D191)</f>
        <v/>
      </c>
      <c r="E189" s="73" t="str">
        <f>IF(入力シート!E191="","",ASC(入力シート!E191))</f>
        <v/>
      </c>
      <c r="F189" s="78" t="str">
        <f>IF(入力シート!F191="","",入力シート!F191)</f>
        <v/>
      </c>
      <c r="G189" s="85" t="str">
        <f>IF(入力シート!G191="","",入力シート!G191)</f>
        <v/>
      </c>
      <c r="H189" s="92" t="str">
        <f>IF(入力シート!I191="","",入力シート!I191)</f>
        <v/>
      </c>
      <c r="I189" s="103" t="str">
        <f>IF(入力シート!J191="","",入力シート!J191)</f>
        <v/>
      </c>
      <c r="J189" s="216" t="str">
        <f>IF(入力シート!L191="","",入力シート!L191)</f>
        <v/>
      </c>
      <c r="K189" s="217"/>
      <c r="L189" s="113"/>
      <c r="M189" s="117" t="s">
        <v>14</v>
      </c>
      <c r="N189" s="124" t="s">
        <v>11</v>
      </c>
    </row>
    <row r="190" spans="2:14" ht="24.9" customHeight="1" x14ac:dyDescent="0.2">
      <c r="B190" s="51" t="str">
        <f>IF(入力シート!C192="","",170)</f>
        <v/>
      </c>
      <c r="C190" s="60" t="str">
        <f>IF(入力シート!C192="","",入力シート!T192)</f>
        <v/>
      </c>
      <c r="D190" s="68" t="str">
        <f>IF(入力シート!D192="","",入力シート!D192)</f>
        <v/>
      </c>
      <c r="E190" s="73" t="str">
        <f>IF(入力シート!E192="","",ASC(入力シート!E192))</f>
        <v/>
      </c>
      <c r="F190" s="78" t="str">
        <f>IF(入力シート!F192="","",入力シート!F192)</f>
        <v/>
      </c>
      <c r="G190" s="85" t="str">
        <f>IF(入力シート!G192="","",入力シート!G192)</f>
        <v/>
      </c>
      <c r="H190" s="92" t="str">
        <f>IF(入力シート!I192="","",入力シート!I192)</f>
        <v/>
      </c>
      <c r="I190" s="103" t="str">
        <f>IF(入力シート!J192="","",入力シート!J192)</f>
        <v/>
      </c>
      <c r="J190" s="216" t="str">
        <f>IF(入力シート!L192="","",入力シート!L192)</f>
        <v/>
      </c>
      <c r="K190" s="217"/>
      <c r="L190" s="113"/>
      <c r="M190" s="117" t="s">
        <v>14</v>
      </c>
      <c r="N190" s="124" t="s">
        <v>11</v>
      </c>
    </row>
    <row r="191" spans="2:14" ht="24.9" customHeight="1" x14ac:dyDescent="0.2">
      <c r="B191" s="51" t="str">
        <f>IF(入力シート!C193="","",171)</f>
        <v/>
      </c>
      <c r="C191" s="60" t="str">
        <f>IF(入力シート!C193="","",入力シート!T193)</f>
        <v/>
      </c>
      <c r="D191" s="68" t="str">
        <f>IF(入力シート!D193="","",入力シート!D193)</f>
        <v/>
      </c>
      <c r="E191" s="73" t="str">
        <f>IF(入力シート!E193="","",ASC(入力シート!E193))</f>
        <v/>
      </c>
      <c r="F191" s="78" t="str">
        <f>IF(入力シート!F193="","",入力シート!F193)</f>
        <v/>
      </c>
      <c r="G191" s="85" t="str">
        <f>IF(入力シート!G193="","",入力シート!G193)</f>
        <v/>
      </c>
      <c r="H191" s="92" t="str">
        <f>IF(入力シート!I193="","",入力シート!I193)</f>
        <v/>
      </c>
      <c r="I191" s="103" t="str">
        <f>IF(入力シート!J193="","",入力シート!J193)</f>
        <v/>
      </c>
      <c r="J191" s="216" t="str">
        <f>IF(入力シート!L193="","",入力シート!L193)</f>
        <v/>
      </c>
      <c r="K191" s="217"/>
      <c r="L191" s="113"/>
      <c r="M191" s="117" t="s">
        <v>14</v>
      </c>
      <c r="N191" s="124" t="s">
        <v>11</v>
      </c>
    </row>
    <row r="192" spans="2:14" ht="24.9" customHeight="1" x14ac:dyDescent="0.2">
      <c r="B192" s="51" t="str">
        <f>IF(入力シート!C194="","",172)</f>
        <v/>
      </c>
      <c r="C192" s="60" t="str">
        <f>IF(入力シート!C194="","",入力シート!T194)</f>
        <v/>
      </c>
      <c r="D192" s="68" t="str">
        <f>IF(入力シート!D194="","",入力シート!D194)</f>
        <v/>
      </c>
      <c r="E192" s="73" t="str">
        <f>IF(入力シート!E194="","",ASC(入力シート!E194))</f>
        <v/>
      </c>
      <c r="F192" s="78" t="str">
        <f>IF(入力シート!F194="","",入力シート!F194)</f>
        <v/>
      </c>
      <c r="G192" s="85" t="str">
        <f>IF(入力シート!G194="","",入力シート!G194)</f>
        <v/>
      </c>
      <c r="H192" s="92" t="str">
        <f>IF(入力シート!I194="","",入力シート!I194)</f>
        <v/>
      </c>
      <c r="I192" s="103" t="str">
        <f>IF(入力シート!J194="","",入力シート!J194)</f>
        <v/>
      </c>
      <c r="J192" s="216" t="str">
        <f>IF(入力シート!L194="","",入力シート!L194)</f>
        <v/>
      </c>
      <c r="K192" s="217"/>
      <c r="L192" s="113"/>
      <c r="M192" s="117" t="s">
        <v>14</v>
      </c>
      <c r="N192" s="124" t="s">
        <v>11</v>
      </c>
    </row>
    <row r="193" spans="2:14" ht="24.9" customHeight="1" x14ac:dyDescent="0.2">
      <c r="B193" s="51" t="str">
        <f>IF(入力シート!C195="","",173)</f>
        <v/>
      </c>
      <c r="C193" s="60" t="str">
        <f>IF(入力シート!C195="","",入力シート!T195)</f>
        <v/>
      </c>
      <c r="D193" s="68" t="str">
        <f>IF(入力シート!D195="","",入力シート!D195)</f>
        <v/>
      </c>
      <c r="E193" s="73" t="str">
        <f>IF(入力シート!E195="","",ASC(入力シート!E195))</f>
        <v/>
      </c>
      <c r="F193" s="78" t="str">
        <f>IF(入力シート!F195="","",入力シート!F195)</f>
        <v/>
      </c>
      <c r="G193" s="85" t="str">
        <f>IF(入力シート!G195="","",入力シート!G195)</f>
        <v/>
      </c>
      <c r="H193" s="92" t="str">
        <f>IF(入力シート!I195="","",入力シート!I195)</f>
        <v/>
      </c>
      <c r="I193" s="103" t="str">
        <f>IF(入力シート!J195="","",入力シート!J195)</f>
        <v/>
      </c>
      <c r="J193" s="216" t="str">
        <f>IF(入力シート!L195="","",入力シート!L195)</f>
        <v/>
      </c>
      <c r="K193" s="217"/>
      <c r="L193" s="113"/>
      <c r="M193" s="117" t="s">
        <v>14</v>
      </c>
      <c r="N193" s="124" t="s">
        <v>11</v>
      </c>
    </row>
    <row r="194" spans="2:14" ht="24.9" customHeight="1" x14ac:dyDescent="0.2">
      <c r="B194" s="51" t="str">
        <f>IF(入力シート!C196="","",174)</f>
        <v/>
      </c>
      <c r="C194" s="60" t="str">
        <f>IF(入力シート!C196="","",入力シート!T196)</f>
        <v/>
      </c>
      <c r="D194" s="68" t="str">
        <f>IF(入力シート!D196="","",入力シート!D196)</f>
        <v/>
      </c>
      <c r="E194" s="73" t="str">
        <f>IF(入力シート!E196="","",ASC(入力シート!E196))</f>
        <v/>
      </c>
      <c r="F194" s="78" t="str">
        <f>IF(入力シート!F196="","",入力シート!F196)</f>
        <v/>
      </c>
      <c r="G194" s="85" t="str">
        <f>IF(入力シート!G196="","",入力シート!G196)</f>
        <v/>
      </c>
      <c r="H194" s="92" t="str">
        <f>IF(入力シート!I196="","",入力シート!I196)</f>
        <v/>
      </c>
      <c r="I194" s="103" t="str">
        <f>IF(入力シート!J196="","",入力シート!J196)</f>
        <v/>
      </c>
      <c r="J194" s="216" t="str">
        <f>IF(入力シート!L196="","",入力シート!L196)</f>
        <v/>
      </c>
      <c r="K194" s="217"/>
      <c r="L194" s="113"/>
      <c r="M194" s="117" t="s">
        <v>14</v>
      </c>
      <c r="N194" s="124" t="s">
        <v>11</v>
      </c>
    </row>
    <row r="195" spans="2:14" ht="24.9" customHeight="1" x14ac:dyDescent="0.2">
      <c r="B195" s="51" t="str">
        <f>IF(入力シート!C197="","",175)</f>
        <v/>
      </c>
      <c r="C195" s="60" t="str">
        <f>IF(入力シート!C197="","",入力シート!T197)</f>
        <v/>
      </c>
      <c r="D195" s="68" t="str">
        <f>IF(入力シート!D197="","",入力シート!D197)</f>
        <v/>
      </c>
      <c r="E195" s="73" t="str">
        <f>IF(入力シート!E197="","",ASC(入力シート!E197))</f>
        <v/>
      </c>
      <c r="F195" s="78" t="str">
        <f>IF(入力シート!F197="","",入力シート!F197)</f>
        <v/>
      </c>
      <c r="G195" s="85" t="str">
        <f>IF(入力シート!G197="","",入力シート!G197)</f>
        <v/>
      </c>
      <c r="H195" s="92" t="str">
        <f>IF(入力シート!I197="","",入力シート!I197)</f>
        <v/>
      </c>
      <c r="I195" s="103" t="str">
        <f>IF(入力シート!J197="","",入力シート!J197)</f>
        <v/>
      </c>
      <c r="J195" s="216" t="str">
        <f>IF(入力シート!L197="","",入力シート!L197)</f>
        <v/>
      </c>
      <c r="K195" s="217"/>
      <c r="L195" s="113"/>
      <c r="M195" s="117" t="s">
        <v>14</v>
      </c>
      <c r="N195" s="124" t="s">
        <v>11</v>
      </c>
    </row>
    <row r="196" spans="2:14" ht="24.9" customHeight="1" x14ac:dyDescent="0.2">
      <c r="B196" s="51" t="str">
        <f>IF(入力シート!C198="","",176)</f>
        <v/>
      </c>
      <c r="C196" s="60" t="str">
        <f>IF(入力シート!C198="","",入力シート!T198)</f>
        <v/>
      </c>
      <c r="D196" s="68" t="str">
        <f>IF(入力シート!D198="","",入力シート!D198)</f>
        <v/>
      </c>
      <c r="E196" s="73" t="str">
        <f>IF(入力シート!E198="","",ASC(入力シート!E198))</f>
        <v/>
      </c>
      <c r="F196" s="78" t="str">
        <f>IF(入力シート!F198="","",入力シート!F198)</f>
        <v/>
      </c>
      <c r="G196" s="85" t="str">
        <f>IF(入力シート!G198="","",入力シート!G198)</f>
        <v/>
      </c>
      <c r="H196" s="92" t="str">
        <f>IF(入力シート!I198="","",入力シート!I198)</f>
        <v/>
      </c>
      <c r="I196" s="103" t="str">
        <f>IF(入力シート!J198="","",入力シート!J198)</f>
        <v/>
      </c>
      <c r="J196" s="216" t="str">
        <f>IF(入力シート!L198="","",入力シート!L198)</f>
        <v/>
      </c>
      <c r="K196" s="217"/>
      <c r="L196" s="113"/>
      <c r="M196" s="117" t="s">
        <v>14</v>
      </c>
      <c r="N196" s="124" t="s">
        <v>11</v>
      </c>
    </row>
    <row r="197" spans="2:14" ht="24.9" customHeight="1" x14ac:dyDescent="0.2">
      <c r="B197" s="51" t="str">
        <f>IF(入力シート!C199="","",177)</f>
        <v/>
      </c>
      <c r="C197" s="60" t="str">
        <f>IF(入力シート!C199="","",入力シート!T199)</f>
        <v/>
      </c>
      <c r="D197" s="68" t="str">
        <f>IF(入力シート!D199="","",入力シート!D199)</f>
        <v/>
      </c>
      <c r="E197" s="73" t="str">
        <f>IF(入力シート!E199="","",ASC(入力シート!E199))</f>
        <v/>
      </c>
      <c r="F197" s="78" t="str">
        <f>IF(入力シート!F199="","",入力シート!F199)</f>
        <v/>
      </c>
      <c r="G197" s="85" t="str">
        <f>IF(入力シート!G199="","",入力シート!G199)</f>
        <v/>
      </c>
      <c r="H197" s="92" t="str">
        <f>IF(入力シート!I199="","",入力シート!I199)</f>
        <v/>
      </c>
      <c r="I197" s="103" t="str">
        <f>IF(入力シート!J199="","",入力シート!J199)</f>
        <v/>
      </c>
      <c r="J197" s="216" t="str">
        <f>IF(入力シート!L199="","",入力シート!L199)</f>
        <v/>
      </c>
      <c r="K197" s="217"/>
      <c r="L197" s="113"/>
      <c r="M197" s="117" t="s">
        <v>14</v>
      </c>
      <c r="N197" s="124" t="s">
        <v>11</v>
      </c>
    </row>
    <row r="198" spans="2:14" ht="24.9" customHeight="1" x14ac:dyDescent="0.2">
      <c r="B198" s="51" t="str">
        <f>IF(入力シート!C200="","",178)</f>
        <v/>
      </c>
      <c r="C198" s="60" t="str">
        <f>IF(入力シート!C200="","",入力シート!T200)</f>
        <v/>
      </c>
      <c r="D198" s="68" t="str">
        <f>IF(入力シート!D200="","",入力シート!D200)</f>
        <v/>
      </c>
      <c r="E198" s="73" t="str">
        <f>IF(入力シート!E200="","",ASC(入力シート!E200))</f>
        <v/>
      </c>
      <c r="F198" s="78" t="str">
        <f>IF(入力シート!F200="","",入力シート!F200)</f>
        <v/>
      </c>
      <c r="G198" s="85" t="str">
        <f>IF(入力シート!G200="","",入力シート!G200)</f>
        <v/>
      </c>
      <c r="H198" s="92" t="str">
        <f>IF(入力シート!I200="","",入力シート!I200)</f>
        <v/>
      </c>
      <c r="I198" s="103" t="str">
        <f>IF(入力シート!J200="","",入力シート!J200)</f>
        <v/>
      </c>
      <c r="J198" s="216" t="str">
        <f>IF(入力シート!L200="","",入力シート!L200)</f>
        <v/>
      </c>
      <c r="K198" s="217"/>
      <c r="L198" s="113"/>
      <c r="M198" s="117" t="s">
        <v>14</v>
      </c>
      <c r="N198" s="124" t="s">
        <v>11</v>
      </c>
    </row>
    <row r="199" spans="2:14" ht="24.9" customHeight="1" x14ac:dyDescent="0.2">
      <c r="B199" s="51" t="str">
        <f>IF(入力シート!C201="","",179)</f>
        <v/>
      </c>
      <c r="C199" s="60" t="str">
        <f>IF(入力シート!C201="","",入力シート!T201)</f>
        <v/>
      </c>
      <c r="D199" s="68" t="str">
        <f>IF(入力シート!D201="","",入力シート!D201)</f>
        <v/>
      </c>
      <c r="E199" s="73" t="str">
        <f>IF(入力シート!E201="","",ASC(入力シート!E201))</f>
        <v/>
      </c>
      <c r="F199" s="78" t="str">
        <f>IF(入力シート!F201="","",入力シート!F201)</f>
        <v/>
      </c>
      <c r="G199" s="85" t="str">
        <f>IF(入力シート!G201="","",入力シート!G201)</f>
        <v/>
      </c>
      <c r="H199" s="92" t="str">
        <f>IF(入力シート!I201="","",入力シート!I201)</f>
        <v/>
      </c>
      <c r="I199" s="103" t="str">
        <f>IF(入力シート!J201="","",入力シート!J201)</f>
        <v/>
      </c>
      <c r="J199" s="216" t="str">
        <f>IF(入力シート!L201="","",入力シート!L201)</f>
        <v/>
      </c>
      <c r="K199" s="217"/>
      <c r="L199" s="113"/>
      <c r="M199" s="117" t="s">
        <v>14</v>
      </c>
      <c r="N199" s="124" t="s">
        <v>11</v>
      </c>
    </row>
    <row r="200" spans="2:14" ht="24.9" customHeight="1" x14ac:dyDescent="0.2">
      <c r="B200" s="52" t="str">
        <f>IF(入力シート!C202="","",180)</f>
        <v/>
      </c>
      <c r="C200" s="61" t="str">
        <f>IF(入力シート!C202="","",入力シート!T202)</f>
        <v/>
      </c>
      <c r="D200" s="69" t="str">
        <f>IF(入力シート!D202="","",入力シート!D202)</f>
        <v/>
      </c>
      <c r="E200" s="74" t="str">
        <f>IF(入力シート!E202="","",ASC(入力シート!E202))</f>
        <v/>
      </c>
      <c r="F200" s="79" t="str">
        <f>IF(入力シート!F202="","",入力シート!F202)</f>
        <v/>
      </c>
      <c r="G200" s="86" t="str">
        <f>IF(入力シート!G202="","",入力シート!G202)</f>
        <v/>
      </c>
      <c r="H200" s="93" t="str">
        <f>IF(入力シート!I202="","",入力シート!I202)</f>
        <v/>
      </c>
      <c r="I200" s="104" t="str">
        <f>IF(入力シート!J202="","",入力シート!J202)</f>
        <v/>
      </c>
      <c r="J200" s="218" t="str">
        <f>IF(入力シート!L202="","",入力シート!L202)</f>
        <v/>
      </c>
      <c r="K200" s="219"/>
      <c r="L200" s="114"/>
      <c r="M200" s="118" t="s">
        <v>14</v>
      </c>
      <c r="N200" s="125" t="s">
        <v>11</v>
      </c>
    </row>
    <row r="201" spans="2:14" ht="24.9" customHeight="1" x14ac:dyDescent="0.2">
      <c r="B201" s="53" t="str">
        <f>IF(入力シート!C203="","",181)</f>
        <v/>
      </c>
      <c r="C201" s="62" t="str">
        <f>IF(入力シート!C203="","",入力シート!T203)</f>
        <v/>
      </c>
      <c r="D201" s="70" t="str">
        <f>IF(入力シート!D203="","",入力シート!D203)</f>
        <v/>
      </c>
      <c r="E201" s="75" t="str">
        <f>IF(入力シート!E203="","",ASC(入力シート!E203))</f>
        <v/>
      </c>
      <c r="F201" s="80" t="str">
        <f>IF(入力シート!F203="","",入力シート!F203)</f>
        <v/>
      </c>
      <c r="G201" s="87" t="str">
        <f>IF(入力シート!G203="","",入力シート!G203)</f>
        <v/>
      </c>
      <c r="H201" s="94" t="str">
        <f>IF(入力シート!I203="","",入力シート!I203)</f>
        <v/>
      </c>
      <c r="I201" s="105" t="str">
        <f>IF(入力シート!J203="","",入力シート!J203)</f>
        <v/>
      </c>
      <c r="J201" s="220" t="str">
        <f>IF(入力シート!L203="","",入力シート!L203)</f>
        <v/>
      </c>
      <c r="K201" s="221"/>
      <c r="L201" s="115"/>
      <c r="M201" s="116" t="s">
        <v>14</v>
      </c>
      <c r="N201" s="123" t="s">
        <v>11</v>
      </c>
    </row>
    <row r="202" spans="2:14" ht="24.9" customHeight="1" x14ac:dyDescent="0.2">
      <c r="B202" s="51" t="str">
        <f>IF(入力シート!C204="","",182)</f>
        <v/>
      </c>
      <c r="C202" s="60" t="str">
        <f>IF(入力シート!C204="","",入力シート!T204)</f>
        <v/>
      </c>
      <c r="D202" s="68" t="str">
        <f>IF(入力シート!D204="","",入力シート!D204)</f>
        <v/>
      </c>
      <c r="E202" s="73" t="str">
        <f>IF(入力シート!E204="","",ASC(入力シート!E204))</f>
        <v/>
      </c>
      <c r="F202" s="78" t="str">
        <f>IF(入力シート!F204="","",入力シート!F204)</f>
        <v/>
      </c>
      <c r="G202" s="85" t="str">
        <f>IF(入力シート!G204="","",入力シート!G204)</f>
        <v/>
      </c>
      <c r="H202" s="92" t="str">
        <f>IF(入力シート!I204="","",入力シート!I204)</f>
        <v/>
      </c>
      <c r="I202" s="103" t="str">
        <f>IF(入力シート!J204="","",入力シート!J204)</f>
        <v/>
      </c>
      <c r="J202" s="216" t="str">
        <f>IF(入力シート!L204="","",入力シート!L204)</f>
        <v/>
      </c>
      <c r="K202" s="217"/>
      <c r="L202" s="113"/>
      <c r="M202" s="117" t="s">
        <v>14</v>
      </c>
      <c r="N202" s="124" t="s">
        <v>11</v>
      </c>
    </row>
    <row r="203" spans="2:14" ht="24.9" customHeight="1" x14ac:dyDescent="0.2">
      <c r="B203" s="51" t="str">
        <f>IF(入力シート!C205="","",183)</f>
        <v/>
      </c>
      <c r="C203" s="60" t="str">
        <f>IF(入力シート!C205="","",入力シート!T205)</f>
        <v/>
      </c>
      <c r="D203" s="68" t="str">
        <f>IF(入力シート!D205="","",入力シート!D205)</f>
        <v/>
      </c>
      <c r="E203" s="73" t="str">
        <f>IF(入力シート!E205="","",ASC(入力シート!E205))</f>
        <v/>
      </c>
      <c r="F203" s="78" t="str">
        <f>IF(入力シート!F205="","",入力シート!F205)</f>
        <v/>
      </c>
      <c r="G203" s="85" t="str">
        <f>IF(入力シート!G205="","",入力シート!G205)</f>
        <v/>
      </c>
      <c r="H203" s="92" t="str">
        <f>IF(入力シート!I205="","",入力シート!I205)</f>
        <v/>
      </c>
      <c r="I203" s="103" t="str">
        <f>IF(入力シート!J205="","",入力シート!J205)</f>
        <v/>
      </c>
      <c r="J203" s="216" t="str">
        <f>IF(入力シート!L205="","",入力シート!L205)</f>
        <v/>
      </c>
      <c r="K203" s="217"/>
      <c r="L203" s="113"/>
      <c r="M203" s="117" t="s">
        <v>14</v>
      </c>
      <c r="N203" s="124" t="s">
        <v>11</v>
      </c>
    </row>
    <row r="204" spans="2:14" ht="24.9" customHeight="1" x14ac:dyDescent="0.2">
      <c r="B204" s="51" t="str">
        <f>IF(入力シート!C206="","",184)</f>
        <v/>
      </c>
      <c r="C204" s="60" t="str">
        <f>IF(入力シート!C206="","",入力シート!T206)</f>
        <v/>
      </c>
      <c r="D204" s="68" t="str">
        <f>IF(入力シート!D206="","",入力シート!D206)</f>
        <v/>
      </c>
      <c r="E204" s="73" t="str">
        <f>IF(入力シート!E206="","",ASC(入力シート!E206))</f>
        <v/>
      </c>
      <c r="F204" s="78" t="str">
        <f>IF(入力シート!F206="","",入力シート!F206)</f>
        <v/>
      </c>
      <c r="G204" s="85" t="str">
        <f>IF(入力シート!G206="","",入力シート!G206)</f>
        <v/>
      </c>
      <c r="H204" s="92" t="str">
        <f>IF(入力シート!I206="","",入力シート!I206)</f>
        <v/>
      </c>
      <c r="I204" s="103" t="str">
        <f>IF(入力シート!J206="","",入力シート!J206)</f>
        <v/>
      </c>
      <c r="J204" s="216" t="str">
        <f>IF(入力シート!L206="","",入力シート!L206)</f>
        <v/>
      </c>
      <c r="K204" s="217"/>
      <c r="L204" s="113"/>
      <c r="M204" s="117" t="s">
        <v>14</v>
      </c>
      <c r="N204" s="124" t="s">
        <v>11</v>
      </c>
    </row>
    <row r="205" spans="2:14" ht="24.9" customHeight="1" x14ac:dyDescent="0.2">
      <c r="B205" s="51" t="str">
        <f>IF(入力シート!C207="","",185)</f>
        <v/>
      </c>
      <c r="C205" s="60" t="str">
        <f>IF(入力シート!C207="","",入力シート!T207)</f>
        <v/>
      </c>
      <c r="D205" s="68" t="str">
        <f>IF(入力シート!D207="","",入力シート!D207)</f>
        <v/>
      </c>
      <c r="E205" s="73" t="str">
        <f>IF(入力シート!E207="","",ASC(入力シート!E207))</f>
        <v/>
      </c>
      <c r="F205" s="78" t="str">
        <f>IF(入力シート!F207="","",入力シート!F207)</f>
        <v/>
      </c>
      <c r="G205" s="85" t="str">
        <f>IF(入力シート!G207="","",入力シート!G207)</f>
        <v/>
      </c>
      <c r="H205" s="92" t="str">
        <f>IF(入力シート!I207="","",入力シート!I207)</f>
        <v/>
      </c>
      <c r="I205" s="103" t="str">
        <f>IF(入力シート!J207="","",入力シート!J207)</f>
        <v/>
      </c>
      <c r="J205" s="216" t="str">
        <f>IF(入力シート!L207="","",入力シート!L207)</f>
        <v/>
      </c>
      <c r="K205" s="217"/>
      <c r="L205" s="113"/>
      <c r="M205" s="117" t="s">
        <v>14</v>
      </c>
      <c r="N205" s="124" t="s">
        <v>11</v>
      </c>
    </row>
    <row r="206" spans="2:14" ht="24.9" customHeight="1" x14ac:dyDescent="0.2">
      <c r="B206" s="51" t="str">
        <f>IF(入力シート!C208="","",186)</f>
        <v/>
      </c>
      <c r="C206" s="60" t="str">
        <f>IF(入力シート!C208="","",入力シート!T208)</f>
        <v/>
      </c>
      <c r="D206" s="68" t="str">
        <f>IF(入力シート!D208="","",入力シート!D208)</f>
        <v/>
      </c>
      <c r="E206" s="73" t="str">
        <f>IF(入力シート!E208="","",ASC(入力シート!E208))</f>
        <v/>
      </c>
      <c r="F206" s="78" t="str">
        <f>IF(入力シート!F208="","",入力シート!F208)</f>
        <v/>
      </c>
      <c r="G206" s="85" t="str">
        <f>IF(入力シート!G208="","",入力シート!G208)</f>
        <v/>
      </c>
      <c r="H206" s="92" t="str">
        <f>IF(入力シート!I208="","",入力シート!I208)</f>
        <v/>
      </c>
      <c r="I206" s="103" t="str">
        <f>IF(入力シート!J208="","",入力シート!J208)</f>
        <v/>
      </c>
      <c r="J206" s="216" t="str">
        <f>IF(入力シート!L208="","",入力シート!L208)</f>
        <v/>
      </c>
      <c r="K206" s="217"/>
      <c r="L206" s="113"/>
      <c r="M206" s="117" t="s">
        <v>14</v>
      </c>
      <c r="N206" s="124" t="s">
        <v>11</v>
      </c>
    </row>
    <row r="207" spans="2:14" ht="24.9" customHeight="1" x14ac:dyDescent="0.2">
      <c r="B207" s="51" t="str">
        <f>IF(入力シート!C209="","",187)</f>
        <v/>
      </c>
      <c r="C207" s="60" t="str">
        <f>IF(入力シート!C209="","",入力シート!T209)</f>
        <v/>
      </c>
      <c r="D207" s="68" t="str">
        <f>IF(入力シート!D209="","",入力シート!D209)</f>
        <v/>
      </c>
      <c r="E207" s="73" t="str">
        <f>IF(入力シート!E209="","",ASC(入力シート!E209))</f>
        <v/>
      </c>
      <c r="F207" s="78" t="str">
        <f>IF(入力シート!F209="","",入力シート!F209)</f>
        <v/>
      </c>
      <c r="G207" s="85" t="str">
        <f>IF(入力シート!G209="","",入力シート!G209)</f>
        <v/>
      </c>
      <c r="H207" s="92" t="str">
        <f>IF(入力シート!I209="","",入力シート!I209)</f>
        <v/>
      </c>
      <c r="I207" s="103" t="str">
        <f>IF(入力シート!J209="","",入力シート!J209)</f>
        <v/>
      </c>
      <c r="J207" s="216" t="str">
        <f>IF(入力シート!L209="","",入力シート!L209)</f>
        <v/>
      </c>
      <c r="K207" s="217"/>
      <c r="L207" s="113"/>
      <c r="M207" s="117" t="s">
        <v>14</v>
      </c>
      <c r="N207" s="124" t="s">
        <v>11</v>
      </c>
    </row>
    <row r="208" spans="2:14" ht="24.9" customHeight="1" x14ac:dyDescent="0.2">
      <c r="B208" s="51" t="str">
        <f>IF(入力シート!C210="","",188)</f>
        <v/>
      </c>
      <c r="C208" s="60" t="str">
        <f>IF(入力シート!C210="","",入力シート!T210)</f>
        <v/>
      </c>
      <c r="D208" s="68" t="str">
        <f>IF(入力シート!D210="","",入力シート!D210)</f>
        <v/>
      </c>
      <c r="E208" s="73" t="str">
        <f>IF(入力シート!E210="","",ASC(入力シート!E210))</f>
        <v/>
      </c>
      <c r="F208" s="78" t="str">
        <f>IF(入力シート!F210="","",入力シート!F210)</f>
        <v/>
      </c>
      <c r="G208" s="85" t="str">
        <f>IF(入力シート!G210="","",入力シート!G210)</f>
        <v/>
      </c>
      <c r="H208" s="92" t="str">
        <f>IF(入力シート!I210="","",入力シート!I210)</f>
        <v/>
      </c>
      <c r="I208" s="103" t="str">
        <f>IF(入力シート!J210="","",入力シート!J210)</f>
        <v/>
      </c>
      <c r="J208" s="216" t="str">
        <f>IF(入力シート!L210="","",入力シート!L210)</f>
        <v/>
      </c>
      <c r="K208" s="217"/>
      <c r="L208" s="113"/>
      <c r="M208" s="117" t="s">
        <v>14</v>
      </c>
      <c r="N208" s="124" t="s">
        <v>11</v>
      </c>
    </row>
    <row r="209" spans="2:14" ht="24.9" customHeight="1" x14ac:dyDescent="0.2">
      <c r="B209" s="51" t="str">
        <f>IF(入力シート!C211="","",189)</f>
        <v/>
      </c>
      <c r="C209" s="60" t="str">
        <f>IF(入力シート!C211="","",入力シート!T211)</f>
        <v/>
      </c>
      <c r="D209" s="68" t="str">
        <f>IF(入力シート!D211="","",入力シート!D211)</f>
        <v/>
      </c>
      <c r="E209" s="73" t="str">
        <f>IF(入力シート!E211="","",ASC(入力シート!E211))</f>
        <v/>
      </c>
      <c r="F209" s="78" t="str">
        <f>IF(入力シート!F211="","",入力シート!F211)</f>
        <v/>
      </c>
      <c r="G209" s="85" t="str">
        <f>IF(入力シート!G211="","",入力シート!G211)</f>
        <v/>
      </c>
      <c r="H209" s="92" t="str">
        <f>IF(入力シート!I211="","",入力シート!I211)</f>
        <v/>
      </c>
      <c r="I209" s="103" t="str">
        <f>IF(入力シート!J211="","",入力シート!J211)</f>
        <v/>
      </c>
      <c r="J209" s="216" t="str">
        <f>IF(入力シート!L211="","",入力シート!L211)</f>
        <v/>
      </c>
      <c r="K209" s="217"/>
      <c r="L209" s="113"/>
      <c r="M209" s="117" t="s">
        <v>14</v>
      </c>
      <c r="N209" s="124" t="s">
        <v>11</v>
      </c>
    </row>
    <row r="210" spans="2:14" ht="24.9" customHeight="1" x14ac:dyDescent="0.2">
      <c r="B210" s="51" t="str">
        <f>IF(入力シート!C212="","",190)</f>
        <v/>
      </c>
      <c r="C210" s="60" t="str">
        <f>IF(入力シート!C212="","",入力シート!T212)</f>
        <v/>
      </c>
      <c r="D210" s="68" t="str">
        <f>IF(入力シート!D212="","",入力シート!D212)</f>
        <v/>
      </c>
      <c r="E210" s="73" t="str">
        <f>IF(入力シート!E212="","",ASC(入力シート!E212))</f>
        <v/>
      </c>
      <c r="F210" s="78" t="str">
        <f>IF(入力シート!F212="","",入力シート!F212)</f>
        <v/>
      </c>
      <c r="G210" s="85" t="str">
        <f>IF(入力シート!G212="","",入力シート!G212)</f>
        <v/>
      </c>
      <c r="H210" s="92" t="str">
        <f>IF(入力シート!I212="","",入力シート!I212)</f>
        <v/>
      </c>
      <c r="I210" s="103" t="str">
        <f>IF(入力シート!J212="","",入力シート!J212)</f>
        <v/>
      </c>
      <c r="J210" s="216" t="str">
        <f>IF(入力シート!L212="","",入力シート!L212)</f>
        <v/>
      </c>
      <c r="K210" s="217"/>
      <c r="L210" s="113"/>
      <c r="M210" s="117" t="s">
        <v>14</v>
      </c>
      <c r="N210" s="124" t="s">
        <v>11</v>
      </c>
    </row>
    <row r="211" spans="2:14" ht="24.9" customHeight="1" x14ac:dyDescent="0.2">
      <c r="B211" s="51" t="str">
        <f>IF(入力シート!C213="","",191)</f>
        <v/>
      </c>
      <c r="C211" s="60" t="str">
        <f>IF(入力シート!C213="","",入力シート!T213)</f>
        <v/>
      </c>
      <c r="D211" s="68" t="str">
        <f>IF(入力シート!D213="","",入力シート!D213)</f>
        <v/>
      </c>
      <c r="E211" s="73" t="str">
        <f>IF(入力シート!E213="","",ASC(入力シート!E213))</f>
        <v/>
      </c>
      <c r="F211" s="78" t="str">
        <f>IF(入力シート!F213="","",入力シート!F213)</f>
        <v/>
      </c>
      <c r="G211" s="85" t="str">
        <f>IF(入力シート!G213="","",入力シート!G213)</f>
        <v/>
      </c>
      <c r="H211" s="92" t="str">
        <f>IF(入力シート!I213="","",入力シート!I213)</f>
        <v/>
      </c>
      <c r="I211" s="103" t="str">
        <f>IF(入力シート!J213="","",入力シート!J213)</f>
        <v/>
      </c>
      <c r="J211" s="216" t="str">
        <f>IF(入力シート!L213="","",入力シート!L213)</f>
        <v/>
      </c>
      <c r="K211" s="217"/>
      <c r="L211" s="113"/>
      <c r="M211" s="117" t="s">
        <v>14</v>
      </c>
      <c r="N211" s="124" t="s">
        <v>11</v>
      </c>
    </row>
    <row r="212" spans="2:14" ht="24.9" customHeight="1" x14ac:dyDescent="0.2">
      <c r="B212" s="51" t="str">
        <f>IF(入力シート!C214="","",192)</f>
        <v/>
      </c>
      <c r="C212" s="60" t="str">
        <f>IF(入力シート!C214="","",入力シート!T214)</f>
        <v/>
      </c>
      <c r="D212" s="68" t="str">
        <f>IF(入力シート!D214="","",入力シート!D214)</f>
        <v/>
      </c>
      <c r="E212" s="73" t="str">
        <f>IF(入力シート!E214="","",ASC(入力シート!E214))</f>
        <v/>
      </c>
      <c r="F212" s="78" t="str">
        <f>IF(入力シート!F214="","",入力シート!F214)</f>
        <v/>
      </c>
      <c r="G212" s="85" t="str">
        <f>IF(入力シート!G214="","",入力シート!G214)</f>
        <v/>
      </c>
      <c r="H212" s="92" t="str">
        <f>IF(入力シート!I214="","",入力シート!I214)</f>
        <v/>
      </c>
      <c r="I212" s="103" t="str">
        <f>IF(入力シート!J214="","",入力シート!J214)</f>
        <v/>
      </c>
      <c r="J212" s="216" t="str">
        <f>IF(入力シート!L214="","",入力シート!L214)</f>
        <v/>
      </c>
      <c r="K212" s="217"/>
      <c r="L212" s="113"/>
      <c r="M212" s="117" t="s">
        <v>14</v>
      </c>
      <c r="N212" s="124" t="s">
        <v>11</v>
      </c>
    </row>
    <row r="213" spans="2:14" ht="24.9" customHeight="1" x14ac:dyDescent="0.2">
      <c r="B213" s="51" t="str">
        <f>IF(入力シート!C215="","",193)</f>
        <v/>
      </c>
      <c r="C213" s="60" t="str">
        <f>IF(入力シート!C215="","",入力シート!T215)</f>
        <v/>
      </c>
      <c r="D213" s="68" t="str">
        <f>IF(入力シート!D215="","",入力シート!D215)</f>
        <v/>
      </c>
      <c r="E213" s="73" t="str">
        <f>IF(入力シート!E215="","",ASC(入力シート!E215))</f>
        <v/>
      </c>
      <c r="F213" s="78" t="str">
        <f>IF(入力シート!F215="","",入力シート!F215)</f>
        <v/>
      </c>
      <c r="G213" s="85" t="str">
        <f>IF(入力シート!G215="","",入力シート!G215)</f>
        <v/>
      </c>
      <c r="H213" s="92" t="str">
        <f>IF(入力シート!I215="","",入力シート!I215)</f>
        <v/>
      </c>
      <c r="I213" s="103" t="str">
        <f>IF(入力シート!J215="","",入力シート!J215)</f>
        <v/>
      </c>
      <c r="J213" s="216" t="str">
        <f>IF(入力シート!L215="","",入力シート!L215)</f>
        <v/>
      </c>
      <c r="K213" s="217"/>
      <c r="L213" s="113"/>
      <c r="M213" s="117" t="s">
        <v>14</v>
      </c>
      <c r="N213" s="124" t="s">
        <v>11</v>
      </c>
    </row>
    <row r="214" spans="2:14" ht="24.9" customHeight="1" x14ac:dyDescent="0.2">
      <c r="B214" s="51" t="str">
        <f>IF(入力シート!C216="","",194)</f>
        <v/>
      </c>
      <c r="C214" s="60" t="str">
        <f>IF(入力シート!C216="","",入力シート!T216)</f>
        <v/>
      </c>
      <c r="D214" s="68" t="str">
        <f>IF(入力シート!D216="","",入力シート!D216)</f>
        <v/>
      </c>
      <c r="E214" s="73" t="str">
        <f>IF(入力シート!E216="","",ASC(入力シート!E216))</f>
        <v/>
      </c>
      <c r="F214" s="78" t="str">
        <f>IF(入力シート!F216="","",入力シート!F216)</f>
        <v/>
      </c>
      <c r="G214" s="85" t="str">
        <f>IF(入力シート!G216="","",入力シート!G216)</f>
        <v/>
      </c>
      <c r="H214" s="92" t="str">
        <f>IF(入力シート!I216="","",入力シート!I216)</f>
        <v/>
      </c>
      <c r="I214" s="103" t="str">
        <f>IF(入力シート!J216="","",入力シート!J216)</f>
        <v/>
      </c>
      <c r="J214" s="216" t="str">
        <f>IF(入力シート!L216="","",入力シート!L216)</f>
        <v/>
      </c>
      <c r="K214" s="217"/>
      <c r="L214" s="113"/>
      <c r="M214" s="117" t="s">
        <v>14</v>
      </c>
      <c r="N214" s="124" t="s">
        <v>11</v>
      </c>
    </row>
    <row r="215" spans="2:14" ht="24.9" customHeight="1" x14ac:dyDescent="0.2">
      <c r="B215" s="51" t="str">
        <f>IF(入力シート!C217="","",195)</f>
        <v/>
      </c>
      <c r="C215" s="60" t="str">
        <f>IF(入力シート!C217="","",入力シート!T217)</f>
        <v/>
      </c>
      <c r="D215" s="68" t="str">
        <f>IF(入力シート!D217="","",入力シート!D217)</f>
        <v/>
      </c>
      <c r="E215" s="73" t="str">
        <f>IF(入力シート!E217="","",ASC(入力シート!E217))</f>
        <v/>
      </c>
      <c r="F215" s="78" t="str">
        <f>IF(入力シート!F217="","",入力シート!F217)</f>
        <v/>
      </c>
      <c r="G215" s="85" t="str">
        <f>IF(入力シート!G217="","",入力シート!G217)</f>
        <v/>
      </c>
      <c r="H215" s="92" t="str">
        <f>IF(入力シート!I217="","",入力シート!I217)</f>
        <v/>
      </c>
      <c r="I215" s="103" t="str">
        <f>IF(入力シート!J217="","",入力シート!J217)</f>
        <v/>
      </c>
      <c r="J215" s="216" t="str">
        <f>IF(入力シート!L217="","",入力シート!L217)</f>
        <v/>
      </c>
      <c r="K215" s="217"/>
      <c r="L215" s="113"/>
      <c r="M215" s="117" t="s">
        <v>14</v>
      </c>
      <c r="N215" s="124" t="s">
        <v>11</v>
      </c>
    </row>
    <row r="216" spans="2:14" ht="24.9" customHeight="1" x14ac:dyDescent="0.2">
      <c r="B216" s="51" t="str">
        <f>IF(入力シート!C218="","",196)</f>
        <v/>
      </c>
      <c r="C216" s="60" t="str">
        <f>IF(入力シート!C218="","",入力シート!T218)</f>
        <v/>
      </c>
      <c r="D216" s="68" t="str">
        <f>IF(入力シート!D218="","",入力シート!D218)</f>
        <v/>
      </c>
      <c r="E216" s="73" t="str">
        <f>IF(入力シート!E218="","",ASC(入力シート!E218))</f>
        <v/>
      </c>
      <c r="F216" s="78" t="str">
        <f>IF(入力シート!F218="","",入力シート!F218)</f>
        <v/>
      </c>
      <c r="G216" s="85" t="str">
        <f>IF(入力シート!G218="","",入力シート!G218)</f>
        <v/>
      </c>
      <c r="H216" s="92" t="str">
        <f>IF(入力シート!I218="","",入力シート!I218)</f>
        <v/>
      </c>
      <c r="I216" s="103" t="str">
        <f>IF(入力シート!J218="","",入力シート!J218)</f>
        <v/>
      </c>
      <c r="J216" s="216" t="str">
        <f>IF(入力シート!L218="","",入力シート!L218)</f>
        <v/>
      </c>
      <c r="K216" s="217"/>
      <c r="L216" s="113"/>
      <c r="M216" s="117" t="s">
        <v>14</v>
      </c>
      <c r="N216" s="124" t="s">
        <v>11</v>
      </c>
    </row>
    <row r="217" spans="2:14" ht="24.9" customHeight="1" x14ac:dyDescent="0.2">
      <c r="B217" s="51" t="str">
        <f>IF(入力シート!C219="","",197)</f>
        <v/>
      </c>
      <c r="C217" s="60" t="str">
        <f>IF(入力シート!C219="","",入力シート!T219)</f>
        <v/>
      </c>
      <c r="D217" s="68" t="str">
        <f>IF(入力シート!D219="","",入力シート!D219)</f>
        <v/>
      </c>
      <c r="E217" s="73" t="str">
        <f>IF(入力シート!E219="","",ASC(入力シート!E219))</f>
        <v/>
      </c>
      <c r="F217" s="78" t="str">
        <f>IF(入力シート!F219="","",入力シート!F219)</f>
        <v/>
      </c>
      <c r="G217" s="85" t="str">
        <f>IF(入力シート!G219="","",入力シート!G219)</f>
        <v/>
      </c>
      <c r="H217" s="92" t="str">
        <f>IF(入力シート!I219="","",入力シート!I219)</f>
        <v/>
      </c>
      <c r="I217" s="103" t="str">
        <f>IF(入力シート!J219="","",入力シート!J219)</f>
        <v/>
      </c>
      <c r="J217" s="216" t="str">
        <f>IF(入力シート!L219="","",入力シート!L219)</f>
        <v/>
      </c>
      <c r="K217" s="217"/>
      <c r="L217" s="113"/>
      <c r="M217" s="117" t="s">
        <v>14</v>
      </c>
      <c r="N217" s="124" t="s">
        <v>11</v>
      </c>
    </row>
    <row r="218" spans="2:14" ht="24.9" customHeight="1" x14ac:dyDescent="0.2">
      <c r="B218" s="51" t="str">
        <f>IF(入力シート!C220="","",198)</f>
        <v/>
      </c>
      <c r="C218" s="60" t="str">
        <f>IF(入力シート!C220="","",入力シート!T220)</f>
        <v/>
      </c>
      <c r="D218" s="68" t="str">
        <f>IF(入力シート!D220="","",入力シート!D220)</f>
        <v/>
      </c>
      <c r="E218" s="73" t="str">
        <f>IF(入力シート!E220="","",ASC(入力シート!E220))</f>
        <v/>
      </c>
      <c r="F218" s="78" t="str">
        <f>IF(入力シート!F220="","",入力シート!F220)</f>
        <v/>
      </c>
      <c r="G218" s="85" t="str">
        <f>IF(入力シート!G220="","",入力シート!G220)</f>
        <v/>
      </c>
      <c r="H218" s="92" t="str">
        <f>IF(入力シート!I220="","",入力シート!I220)</f>
        <v/>
      </c>
      <c r="I218" s="103" t="str">
        <f>IF(入力シート!J220="","",入力シート!J220)</f>
        <v/>
      </c>
      <c r="J218" s="216" t="str">
        <f>IF(入力シート!L220="","",入力シート!L220)</f>
        <v/>
      </c>
      <c r="K218" s="217"/>
      <c r="L218" s="113"/>
      <c r="M218" s="117" t="s">
        <v>14</v>
      </c>
      <c r="N218" s="124" t="s">
        <v>11</v>
      </c>
    </row>
    <row r="219" spans="2:14" ht="24.9" customHeight="1" x14ac:dyDescent="0.2">
      <c r="B219" s="51" t="str">
        <f>IF(入力シート!C221="","",199)</f>
        <v/>
      </c>
      <c r="C219" s="60" t="str">
        <f>IF(入力シート!C221="","",入力シート!T221)</f>
        <v/>
      </c>
      <c r="D219" s="68" t="str">
        <f>IF(入力シート!D221="","",入力シート!D221)</f>
        <v/>
      </c>
      <c r="E219" s="73" t="str">
        <f>IF(入力シート!E221="","",ASC(入力シート!E221))</f>
        <v/>
      </c>
      <c r="F219" s="78" t="str">
        <f>IF(入力シート!F221="","",入力シート!F221)</f>
        <v/>
      </c>
      <c r="G219" s="85" t="str">
        <f>IF(入力シート!G221="","",入力シート!G221)</f>
        <v/>
      </c>
      <c r="H219" s="92" t="str">
        <f>IF(入力シート!I221="","",入力シート!I221)</f>
        <v/>
      </c>
      <c r="I219" s="103" t="str">
        <f>IF(入力シート!J221="","",入力シート!J221)</f>
        <v/>
      </c>
      <c r="J219" s="216" t="str">
        <f>IF(入力シート!L221="","",入力シート!L221)</f>
        <v/>
      </c>
      <c r="K219" s="217"/>
      <c r="L219" s="113"/>
      <c r="M219" s="117" t="s">
        <v>14</v>
      </c>
      <c r="N219" s="124" t="s">
        <v>11</v>
      </c>
    </row>
    <row r="220" spans="2:14" ht="24.9" customHeight="1" x14ac:dyDescent="0.2">
      <c r="B220" s="52" t="str">
        <f>IF(入力シート!C222="","",200)</f>
        <v/>
      </c>
      <c r="C220" s="61" t="str">
        <f>IF(入力シート!C222="","",入力シート!T222)</f>
        <v/>
      </c>
      <c r="D220" s="69" t="str">
        <f>IF(入力シート!D222="","",入力シート!D222)</f>
        <v/>
      </c>
      <c r="E220" s="74" t="str">
        <f>IF(入力シート!E222="","",ASC(入力シート!E222))</f>
        <v/>
      </c>
      <c r="F220" s="79" t="str">
        <f>IF(入力シート!F222="","",入力シート!F222)</f>
        <v/>
      </c>
      <c r="G220" s="86" t="str">
        <f>IF(入力シート!G222="","",入力シート!G222)</f>
        <v/>
      </c>
      <c r="H220" s="93" t="str">
        <f>IF(入力シート!I222="","",入力シート!I222)</f>
        <v/>
      </c>
      <c r="I220" s="104" t="str">
        <f>IF(入力シート!J222="","",入力シート!J222)</f>
        <v/>
      </c>
      <c r="J220" s="218" t="str">
        <f>IF(入力シート!L222="","",入力シート!L222)</f>
        <v/>
      </c>
      <c r="K220" s="219"/>
      <c r="L220" s="114"/>
      <c r="M220" s="118" t="s">
        <v>14</v>
      </c>
      <c r="N220" s="125" t="s">
        <v>11</v>
      </c>
    </row>
    <row r="221" spans="2:14" ht="24.9" customHeight="1" x14ac:dyDescent="0.2">
      <c r="B221" s="53" t="str">
        <f>IF(入力シート!C223="","",201)</f>
        <v/>
      </c>
      <c r="C221" s="62" t="str">
        <f>IF(入力シート!C223="","",入力シート!T223)</f>
        <v/>
      </c>
      <c r="D221" s="70" t="str">
        <f>IF(入力シート!D223="","",入力シート!D223)</f>
        <v/>
      </c>
      <c r="E221" s="75" t="str">
        <f>IF(入力シート!E223="","",ASC(入力シート!E223))</f>
        <v/>
      </c>
      <c r="F221" s="80" t="str">
        <f>IF(入力シート!F223="","",入力シート!F223)</f>
        <v/>
      </c>
      <c r="G221" s="87" t="str">
        <f>IF(入力シート!G223="","",入力シート!G223)</f>
        <v/>
      </c>
      <c r="H221" s="94" t="str">
        <f>IF(入力シート!I223="","",入力シート!I223)</f>
        <v/>
      </c>
      <c r="I221" s="105" t="str">
        <f>IF(入力シート!J223="","",入力シート!J223)</f>
        <v/>
      </c>
      <c r="J221" s="220" t="str">
        <f>IF(入力シート!L223="","",入力シート!L223)</f>
        <v/>
      </c>
      <c r="K221" s="221"/>
      <c r="L221" s="115"/>
      <c r="M221" s="119" t="s">
        <v>14</v>
      </c>
      <c r="N221" s="126" t="s">
        <v>11</v>
      </c>
    </row>
    <row r="222" spans="2:14" ht="24.9" customHeight="1" x14ac:dyDescent="0.2">
      <c r="B222" s="51" t="str">
        <f>IF(入力シート!C224="","",202)</f>
        <v/>
      </c>
      <c r="C222" s="60" t="str">
        <f>IF(入力シート!C224="","",入力シート!T224)</f>
        <v/>
      </c>
      <c r="D222" s="68" t="str">
        <f>IF(入力シート!D224="","",入力シート!D224)</f>
        <v/>
      </c>
      <c r="E222" s="73" t="str">
        <f>IF(入力シート!E224="","",ASC(入力シート!E224))</f>
        <v/>
      </c>
      <c r="F222" s="78" t="str">
        <f>IF(入力シート!F224="","",入力シート!F224)</f>
        <v/>
      </c>
      <c r="G222" s="85" t="str">
        <f>IF(入力シート!G224="","",入力シート!G224)</f>
        <v/>
      </c>
      <c r="H222" s="92" t="str">
        <f>IF(入力シート!I224="","",入力シート!I224)</f>
        <v/>
      </c>
      <c r="I222" s="103" t="str">
        <f>IF(入力シート!J224="","",入力シート!J224)</f>
        <v/>
      </c>
      <c r="J222" s="216" t="str">
        <f>IF(入力シート!L224="","",入力シート!L224)</f>
        <v/>
      </c>
      <c r="K222" s="217"/>
      <c r="L222" s="113"/>
      <c r="M222" s="117" t="s">
        <v>14</v>
      </c>
      <c r="N222" s="124" t="s">
        <v>11</v>
      </c>
    </row>
    <row r="223" spans="2:14" ht="24.9" customHeight="1" x14ac:dyDescent="0.2">
      <c r="B223" s="51" t="str">
        <f>IF(入力シート!C225="","",203)</f>
        <v/>
      </c>
      <c r="C223" s="60" t="str">
        <f>IF(入力シート!C225="","",入力シート!T225)</f>
        <v/>
      </c>
      <c r="D223" s="68" t="str">
        <f>IF(入力シート!D225="","",入力シート!D225)</f>
        <v/>
      </c>
      <c r="E223" s="73" t="str">
        <f>IF(入力シート!E225="","",ASC(入力シート!E225))</f>
        <v/>
      </c>
      <c r="F223" s="78" t="str">
        <f>IF(入力シート!F225="","",入力シート!F225)</f>
        <v/>
      </c>
      <c r="G223" s="85" t="str">
        <f>IF(入力シート!G225="","",入力シート!G225)</f>
        <v/>
      </c>
      <c r="H223" s="92" t="str">
        <f>IF(入力シート!I225="","",入力シート!I225)</f>
        <v/>
      </c>
      <c r="I223" s="103" t="str">
        <f>IF(入力シート!J225="","",入力シート!J225)</f>
        <v/>
      </c>
      <c r="J223" s="216" t="str">
        <f>IF(入力シート!L225="","",入力シート!L225)</f>
        <v/>
      </c>
      <c r="K223" s="217"/>
      <c r="L223" s="113"/>
      <c r="M223" s="117" t="s">
        <v>14</v>
      </c>
      <c r="N223" s="124" t="s">
        <v>11</v>
      </c>
    </row>
    <row r="224" spans="2:14" ht="24.9" customHeight="1" x14ac:dyDescent="0.2">
      <c r="B224" s="51" t="str">
        <f>IF(入力シート!C226="","",204)</f>
        <v/>
      </c>
      <c r="C224" s="60" t="str">
        <f>IF(入力シート!C226="","",入力シート!T226)</f>
        <v/>
      </c>
      <c r="D224" s="68" t="str">
        <f>IF(入力シート!D226="","",入力シート!D226)</f>
        <v/>
      </c>
      <c r="E224" s="73" t="str">
        <f>IF(入力シート!E226="","",ASC(入力シート!E226))</f>
        <v/>
      </c>
      <c r="F224" s="78" t="str">
        <f>IF(入力シート!F226="","",入力シート!F226)</f>
        <v/>
      </c>
      <c r="G224" s="85" t="str">
        <f>IF(入力シート!G226="","",入力シート!G226)</f>
        <v/>
      </c>
      <c r="H224" s="92" t="str">
        <f>IF(入力シート!I226="","",入力シート!I226)</f>
        <v/>
      </c>
      <c r="I224" s="103" t="str">
        <f>IF(入力シート!J226="","",入力シート!J226)</f>
        <v/>
      </c>
      <c r="J224" s="216" t="str">
        <f>IF(入力シート!L226="","",入力シート!L226)</f>
        <v/>
      </c>
      <c r="K224" s="217"/>
      <c r="L224" s="113"/>
      <c r="M224" s="117" t="s">
        <v>14</v>
      </c>
      <c r="N224" s="124" t="s">
        <v>11</v>
      </c>
    </row>
    <row r="225" spans="2:14" ht="24.9" customHeight="1" x14ac:dyDescent="0.2">
      <c r="B225" s="51" t="str">
        <f>IF(入力シート!C227="","",205)</f>
        <v/>
      </c>
      <c r="C225" s="60" t="str">
        <f>IF(入力シート!C227="","",入力シート!T227)</f>
        <v/>
      </c>
      <c r="D225" s="68" t="str">
        <f>IF(入力シート!D227="","",入力シート!D227)</f>
        <v/>
      </c>
      <c r="E225" s="73" t="str">
        <f>IF(入力シート!E227="","",ASC(入力シート!E227))</f>
        <v/>
      </c>
      <c r="F225" s="78" t="str">
        <f>IF(入力シート!F227="","",入力シート!F227)</f>
        <v/>
      </c>
      <c r="G225" s="85" t="str">
        <f>IF(入力シート!G227="","",入力シート!G227)</f>
        <v/>
      </c>
      <c r="H225" s="92" t="str">
        <f>IF(入力シート!I227="","",入力シート!I227)</f>
        <v/>
      </c>
      <c r="I225" s="103" t="str">
        <f>IF(入力シート!J227="","",入力シート!J227)</f>
        <v/>
      </c>
      <c r="J225" s="216" t="str">
        <f>IF(入力シート!L227="","",入力シート!L227)</f>
        <v/>
      </c>
      <c r="K225" s="217"/>
      <c r="L225" s="113"/>
      <c r="M225" s="117" t="s">
        <v>14</v>
      </c>
      <c r="N225" s="124" t="s">
        <v>11</v>
      </c>
    </row>
    <row r="226" spans="2:14" ht="24.9" customHeight="1" x14ac:dyDescent="0.2">
      <c r="B226" s="51" t="str">
        <f>IF(入力シート!C228="","",206)</f>
        <v/>
      </c>
      <c r="C226" s="60" t="str">
        <f>IF(入力シート!C228="","",入力シート!T228)</f>
        <v/>
      </c>
      <c r="D226" s="68" t="str">
        <f>IF(入力シート!D228="","",入力シート!D228)</f>
        <v/>
      </c>
      <c r="E226" s="73" t="str">
        <f>IF(入力シート!E228="","",ASC(入力シート!E228))</f>
        <v/>
      </c>
      <c r="F226" s="78" t="str">
        <f>IF(入力シート!F228="","",入力シート!F228)</f>
        <v/>
      </c>
      <c r="G226" s="85" t="str">
        <f>IF(入力シート!G228="","",入力シート!G228)</f>
        <v/>
      </c>
      <c r="H226" s="92" t="str">
        <f>IF(入力シート!I228="","",入力シート!I228)</f>
        <v/>
      </c>
      <c r="I226" s="103" t="str">
        <f>IF(入力シート!J228="","",入力シート!J228)</f>
        <v/>
      </c>
      <c r="J226" s="216" t="str">
        <f>IF(入力シート!L228="","",入力シート!L228)</f>
        <v/>
      </c>
      <c r="K226" s="217"/>
      <c r="L226" s="113"/>
      <c r="M226" s="117" t="s">
        <v>14</v>
      </c>
      <c r="N226" s="124" t="s">
        <v>11</v>
      </c>
    </row>
    <row r="227" spans="2:14" ht="24.9" customHeight="1" x14ac:dyDescent="0.2">
      <c r="B227" s="51" t="str">
        <f>IF(入力シート!C229="","",207)</f>
        <v/>
      </c>
      <c r="C227" s="60" t="str">
        <f>IF(入力シート!C229="","",入力シート!T229)</f>
        <v/>
      </c>
      <c r="D227" s="68" t="str">
        <f>IF(入力シート!D229="","",入力シート!D229)</f>
        <v/>
      </c>
      <c r="E227" s="73" t="str">
        <f>IF(入力シート!E229="","",ASC(入力シート!E229))</f>
        <v/>
      </c>
      <c r="F227" s="78" t="str">
        <f>IF(入力シート!F229="","",入力シート!F229)</f>
        <v/>
      </c>
      <c r="G227" s="85" t="str">
        <f>IF(入力シート!G229="","",入力シート!G229)</f>
        <v/>
      </c>
      <c r="H227" s="92" t="str">
        <f>IF(入力シート!I229="","",入力シート!I229)</f>
        <v/>
      </c>
      <c r="I227" s="103" t="str">
        <f>IF(入力シート!J229="","",入力シート!J229)</f>
        <v/>
      </c>
      <c r="J227" s="216" t="str">
        <f>IF(入力シート!L229="","",入力シート!L229)</f>
        <v/>
      </c>
      <c r="K227" s="217"/>
      <c r="L227" s="113"/>
      <c r="M227" s="117" t="s">
        <v>14</v>
      </c>
      <c r="N227" s="124" t="s">
        <v>11</v>
      </c>
    </row>
    <row r="228" spans="2:14" ht="24.9" customHeight="1" x14ac:dyDescent="0.2">
      <c r="B228" s="51" t="str">
        <f>IF(入力シート!C230="","",208)</f>
        <v/>
      </c>
      <c r="C228" s="60" t="str">
        <f>IF(入力シート!C230="","",入力シート!T230)</f>
        <v/>
      </c>
      <c r="D228" s="68" t="str">
        <f>IF(入力シート!D230="","",入力シート!D230)</f>
        <v/>
      </c>
      <c r="E228" s="73" t="str">
        <f>IF(入力シート!E230="","",ASC(入力シート!E230))</f>
        <v/>
      </c>
      <c r="F228" s="78" t="str">
        <f>IF(入力シート!F230="","",入力シート!F230)</f>
        <v/>
      </c>
      <c r="G228" s="85" t="str">
        <f>IF(入力シート!G230="","",入力シート!G230)</f>
        <v/>
      </c>
      <c r="H228" s="92" t="str">
        <f>IF(入力シート!I230="","",入力シート!I230)</f>
        <v/>
      </c>
      <c r="I228" s="103" t="str">
        <f>IF(入力シート!J230="","",入力シート!J230)</f>
        <v/>
      </c>
      <c r="J228" s="216" t="str">
        <f>IF(入力シート!L230="","",入力シート!L230)</f>
        <v/>
      </c>
      <c r="K228" s="217"/>
      <c r="L228" s="113"/>
      <c r="M228" s="117" t="s">
        <v>14</v>
      </c>
      <c r="N228" s="124" t="s">
        <v>11</v>
      </c>
    </row>
    <row r="229" spans="2:14" ht="24.9" customHeight="1" x14ac:dyDescent="0.2">
      <c r="B229" s="51" t="str">
        <f>IF(入力シート!C231="","",209)</f>
        <v/>
      </c>
      <c r="C229" s="60" t="str">
        <f>IF(入力シート!C231="","",入力シート!T231)</f>
        <v/>
      </c>
      <c r="D229" s="68" t="str">
        <f>IF(入力シート!D231="","",入力シート!D231)</f>
        <v/>
      </c>
      <c r="E229" s="73" t="str">
        <f>IF(入力シート!E231="","",ASC(入力シート!E231))</f>
        <v/>
      </c>
      <c r="F229" s="78" t="str">
        <f>IF(入力シート!F231="","",入力シート!F231)</f>
        <v/>
      </c>
      <c r="G229" s="85" t="str">
        <f>IF(入力シート!G231="","",入力シート!G231)</f>
        <v/>
      </c>
      <c r="H229" s="92" t="str">
        <f>IF(入力シート!I231="","",入力シート!I231)</f>
        <v/>
      </c>
      <c r="I229" s="103" t="str">
        <f>IF(入力シート!J231="","",入力シート!J231)</f>
        <v/>
      </c>
      <c r="J229" s="216" t="str">
        <f>IF(入力シート!L231="","",入力シート!L231)</f>
        <v/>
      </c>
      <c r="K229" s="217"/>
      <c r="L229" s="113"/>
      <c r="M229" s="117" t="s">
        <v>14</v>
      </c>
      <c r="N229" s="124" t="s">
        <v>11</v>
      </c>
    </row>
    <row r="230" spans="2:14" ht="24.9" customHeight="1" x14ac:dyDescent="0.2">
      <c r="B230" s="51" t="str">
        <f>IF(入力シート!C232="","",210)</f>
        <v/>
      </c>
      <c r="C230" s="60" t="str">
        <f>IF(入力シート!C232="","",入力シート!T232)</f>
        <v/>
      </c>
      <c r="D230" s="68" t="str">
        <f>IF(入力シート!D232="","",入力シート!D232)</f>
        <v/>
      </c>
      <c r="E230" s="73" t="str">
        <f>IF(入力シート!E232="","",ASC(入力シート!E232))</f>
        <v/>
      </c>
      <c r="F230" s="78" t="str">
        <f>IF(入力シート!F232="","",入力シート!F232)</f>
        <v/>
      </c>
      <c r="G230" s="85" t="str">
        <f>IF(入力シート!G232="","",入力シート!G232)</f>
        <v/>
      </c>
      <c r="H230" s="92" t="str">
        <f>IF(入力シート!I232="","",入力シート!I232)</f>
        <v/>
      </c>
      <c r="I230" s="103" t="str">
        <f>IF(入力シート!J232="","",入力シート!J232)</f>
        <v/>
      </c>
      <c r="J230" s="216" t="str">
        <f>IF(入力シート!L232="","",入力シート!L232)</f>
        <v/>
      </c>
      <c r="K230" s="217"/>
      <c r="L230" s="113"/>
      <c r="M230" s="117" t="s">
        <v>14</v>
      </c>
      <c r="N230" s="124" t="s">
        <v>11</v>
      </c>
    </row>
    <row r="231" spans="2:14" ht="24.9" customHeight="1" x14ac:dyDescent="0.2">
      <c r="B231" s="51" t="str">
        <f>IF(入力シート!C233="","",211)</f>
        <v/>
      </c>
      <c r="C231" s="60" t="str">
        <f>IF(入力シート!C233="","",入力シート!T233)</f>
        <v/>
      </c>
      <c r="D231" s="68" t="str">
        <f>IF(入力シート!D233="","",入力シート!D233)</f>
        <v/>
      </c>
      <c r="E231" s="73" t="str">
        <f>IF(入力シート!E233="","",ASC(入力シート!E233))</f>
        <v/>
      </c>
      <c r="F231" s="78" t="str">
        <f>IF(入力シート!F233="","",入力シート!F233)</f>
        <v/>
      </c>
      <c r="G231" s="85" t="str">
        <f>IF(入力シート!G233="","",入力シート!G233)</f>
        <v/>
      </c>
      <c r="H231" s="92" t="str">
        <f>IF(入力シート!I233="","",入力シート!I233)</f>
        <v/>
      </c>
      <c r="I231" s="103" t="str">
        <f>IF(入力シート!J233="","",入力シート!J233)</f>
        <v/>
      </c>
      <c r="J231" s="216" t="str">
        <f>IF(入力シート!L233="","",入力シート!L233)</f>
        <v/>
      </c>
      <c r="K231" s="217"/>
      <c r="L231" s="113"/>
      <c r="M231" s="117" t="s">
        <v>14</v>
      </c>
      <c r="N231" s="124" t="s">
        <v>11</v>
      </c>
    </row>
    <row r="232" spans="2:14" ht="24.9" customHeight="1" x14ac:dyDescent="0.2">
      <c r="B232" s="51" t="str">
        <f>IF(入力シート!C234="","",212)</f>
        <v/>
      </c>
      <c r="C232" s="60" t="str">
        <f>IF(入力シート!C234="","",入力シート!T234)</f>
        <v/>
      </c>
      <c r="D232" s="68" t="str">
        <f>IF(入力シート!D234="","",入力シート!D234)</f>
        <v/>
      </c>
      <c r="E232" s="73" t="str">
        <f>IF(入力シート!E234="","",ASC(入力シート!E234))</f>
        <v/>
      </c>
      <c r="F232" s="78" t="str">
        <f>IF(入力シート!F234="","",入力シート!F234)</f>
        <v/>
      </c>
      <c r="G232" s="85" t="str">
        <f>IF(入力シート!G234="","",入力シート!G234)</f>
        <v/>
      </c>
      <c r="H232" s="92" t="str">
        <f>IF(入力シート!I234="","",入力シート!I234)</f>
        <v/>
      </c>
      <c r="I232" s="103" t="str">
        <f>IF(入力シート!J234="","",入力シート!J234)</f>
        <v/>
      </c>
      <c r="J232" s="216" t="str">
        <f>IF(入力シート!L234="","",入力シート!L234)</f>
        <v/>
      </c>
      <c r="K232" s="217"/>
      <c r="L232" s="113"/>
      <c r="M232" s="117" t="s">
        <v>14</v>
      </c>
      <c r="N232" s="124" t="s">
        <v>11</v>
      </c>
    </row>
    <row r="233" spans="2:14" ht="24.9" customHeight="1" x14ac:dyDescent="0.2">
      <c r="B233" s="51" t="str">
        <f>IF(入力シート!C235="","",213)</f>
        <v/>
      </c>
      <c r="C233" s="60" t="str">
        <f>IF(入力シート!C235="","",入力シート!T235)</f>
        <v/>
      </c>
      <c r="D233" s="68" t="str">
        <f>IF(入力シート!D235="","",入力シート!D235)</f>
        <v/>
      </c>
      <c r="E233" s="73" t="str">
        <f>IF(入力シート!E235="","",ASC(入力シート!E235))</f>
        <v/>
      </c>
      <c r="F233" s="78" t="str">
        <f>IF(入力シート!F235="","",入力シート!F235)</f>
        <v/>
      </c>
      <c r="G233" s="85" t="str">
        <f>IF(入力シート!G235="","",入力シート!G235)</f>
        <v/>
      </c>
      <c r="H233" s="92" t="str">
        <f>IF(入力シート!I235="","",入力シート!I235)</f>
        <v/>
      </c>
      <c r="I233" s="103" t="str">
        <f>IF(入力シート!J235="","",入力シート!J235)</f>
        <v/>
      </c>
      <c r="J233" s="216" t="str">
        <f>IF(入力シート!L235="","",入力シート!L235)</f>
        <v/>
      </c>
      <c r="K233" s="217"/>
      <c r="L233" s="113"/>
      <c r="M233" s="117" t="s">
        <v>14</v>
      </c>
      <c r="N233" s="124" t="s">
        <v>11</v>
      </c>
    </row>
    <row r="234" spans="2:14" ht="24.9" customHeight="1" x14ac:dyDescent="0.2">
      <c r="B234" s="51" t="str">
        <f>IF(入力シート!C236="","",214)</f>
        <v/>
      </c>
      <c r="C234" s="60" t="str">
        <f>IF(入力シート!C236="","",入力シート!T236)</f>
        <v/>
      </c>
      <c r="D234" s="68" t="str">
        <f>IF(入力シート!D236="","",入力シート!D236)</f>
        <v/>
      </c>
      <c r="E234" s="73" t="str">
        <f>IF(入力シート!E236="","",ASC(入力シート!E236))</f>
        <v/>
      </c>
      <c r="F234" s="78" t="str">
        <f>IF(入力シート!F236="","",入力シート!F236)</f>
        <v/>
      </c>
      <c r="G234" s="85" t="str">
        <f>IF(入力シート!G236="","",入力シート!G236)</f>
        <v/>
      </c>
      <c r="H234" s="92" t="str">
        <f>IF(入力シート!I236="","",入力シート!I236)</f>
        <v/>
      </c>
      <c r="I234" s="103" t="str">
        <f>IF(入力シート!J236="","",入力シート!J236)</f>
        <v/>
      </c>
      <c r="J234" s="216" t="str">
        <f>IF(入力シート!L236="","",入力シート!L236)</f>
        <v/>
      </c>
      <c r="K234" s="217"/>
      <c r="L234" s="113"/>
      <c r="M234" s="117" t="s">
        <v>14</v>
      </c>
      <c r="N234" s="124" t="s">
        <v>11</v>
      </c>
    </row>
    <row r="235" spans="2:14" ht="24.9" customHeight="1" x14ac:dyDescent="0.2">
      <c r="B235" s="51" t="str">
        <f>IF(入力シート!C237="","",215)</f>
        <v/>
      </c>
      <c r="C235" s="60" t="str">
        <f>IF(入力シート!C237="","",入力シート!T237)</f>
        <v/>
      </c>
      <c r="D235" s="68" t="str">
        <f>IF(入力シート!D237="","",入力シート!D237)</f>
        <v/>
      </c>
      <c r="E235" s="73" t="str">
        <f>IF(入力シート!E237="","",ASC(入力シート!E237))</f>
        <v/>
      </c>
      <c r="F235" s="78" t="str">
        <f>IF(入力シート!F237="","",入力シート!F237)</f>
        <v/>
      </c>
      <c r="G235" s="85" t="str">
        <f>IF(入力シート!G237="","",入力シート!G237)</f>
        <v/>
      </c>
      <c r="H235" s="92" t="str">
        <f>IF(入力シート!I237="","",入力シート!I237)</f>
        <v/>
      </c>
      <c r="I235" s="103" t="str">
        <f>IF(入力シート!J237="","",入力シート!J237)</f>
        <v/>
      </c>
      <c r="J235" s="216" t="str">
        <f>IF(入力シート!L237="","",入力シート!L237)</f>
        <v/>
      </c>
      <c r="K235" s="217"/>
      <c r="L235" s="113"/>
      <c r="M235" s="117" t="s">
        <v>14</v>
      </c>
      <c r="N235" s="124" t="s">
        <v>11</v>
      </c>
    </row>
    <row r="236" spans="2:14" ht="24.9" customHeight="1" x14ac:dyDescent="0.2">
      <c r="B236" s="51" t="str">
        <f>IF(入力シート!C238="","",216)</f>
        <v/>
      </c>
      <c r="C236" s="60" t="str">
        <f>IF(入力シート!C238="","",入力シート!T238)</f>
        <v/>
      </c>
      <c r="D236" s="68" t="str">
        <f>IF(入力シート!D238="","",入力シート!D238)</f>
        <v/>
      </c>
      <c r="E236" s="73" t="str">
        <f>IF(入力シート!E238="","",ASC(入力シート!E238))</f>
        <v/>
      </c>
      <c r="F236" s="78" t="str">
        <f>IF(入力シート!F238="","",入力シート!F238)</f>
        <v/>
      </c>
      <c r="G236" s="85" t="str">
        <f>IF(入力シート!G238="","",入力シート!G238)</f>
        <v/>
      </c>
      <c r="H236" s="92" t="str">
        <f>IF(入力シート!I238="","",入力シート!I238)</f>
        <v/>
      </c>
      <c r="I236" s="103" t="str">
        <f>IF(入力シート!J238="","",入力シート!J238)</f>
        <v/>
      </c>
      <c r="J236" s="216" t="str">
        <f>IF(入力シート!L238="","",入力シート!L238)</f>
        <v/>
      </c>
      <c r="K236" s="217"/>
      <c r="L236" s="113"/>
      <c r="M236" s="117" t="s">
        <v>14</v>
      </c>
      <c r="N236" s="124" t="s">
        <v>11</v>
      </c>
    </row>
    <row r="237" spans="2:14" ht="24.9" customHeight="1" x14ac:dyDescent="0.2">
      <c r="B237" s="51" t="str">
        <f>IF(入力シート!C239="","",217)</f>
        <v/>
      </c>
      <c r="C237" s="60" t="str">
        <f>IF(入力シート!C239="","",入力シート!T239)</f>
        <v/>
      </c>
      <c r="D237" s="68" t="str">
        <f>IF(入力シート!D239="","",入力シート!D239)</f>
        <v/>
      </c>
      <c r="E237" s="73" t="str">
        <f>IF(入力シート!E239="","",ASC(入力シート!E239))</f>
        <v/>
      </c>
      <c r="F237" s="78" t="str">
        <f>IF(入力シート!F239="","",入力シート!F239)</f>
        <v/>
      </c>
      <c r="G237" s="85" t="str">
        <f>IF(入力シート!G239="","",入力シート!G239)</f>
        <v/>
      </c>
      <c r="H237" s="92" t="str">
        <f>IF(入力シート!I239="","",入力シート!I239)</f>
        <v/>
      </c>
      <c r="I237" s="103" t="str">
        <f>IF(入力シート!J239="","",入力シート!J239)</f>
        <v/>
      </c>
      <c r="J237" s="216" t="str">
        <f>IF(入力シート!L239="","",入力シート!L239)</f>
        <v/>
      </c>
      <c r="K237" s="217"/>
      <c r="L237" s="113"/>
      <c r="M237" s="117" t="s">
        <v>14</v>
      </c>
      <c r="N237" s="124" t="s">
        <v>11</v>
      </c>
    </row>
    <row r="238" spans="2:14" ht="24.9" customHeight="1" x14ac:dyDescent="0.2">
      <c r="B238" s="51" t="str">
        <f>IF(入力シート!C240="","",218)</f>
        <v/>
      </c>
      <c r="C238" s="60" t="str">
        <f>IF(入力シート!C240="","",入力シート!T240)</f>
        <v/>
      </c>
      <c r="D238" s="68" t="str">
        <f>IF(入力シート!D240="","",入力シート!D240)</f>
        <v/>
      </c>
      <c r="E238" s="73" t="str">
        <f>IF(入力シート!E240="","",ASC(入力シート!E240))</f>
        <v/>
      </c>
      <c r="F238" s="78" t="str">
        <f>IF(入力シート!F240="","",入力シート!F240)</f>
        <v/>
      </c>
      <c r="G238" s="85" t="str">
        <f>IF(入力シート!G240="","",入力シート!G240)</f>
        <v/>
      </c>
      <c r="H238" s="92" t="str">
        <f>IF(入力シート!I240="","",入力シート!I240)</f>
        <v/>
      </c>
      <c r="I238" s="103" t="str">
        <f>IF(入力シート!J240="","",入力シート!J240)</f>
        <v/>
      </c>
      <c r="J238" s="216" t="str">
        <f>IF(入力シート!L240="","",入力シート!L240)</f>
        <v/>
      </c>
      <c r="K238" s="217"/>
      <c r="L238" s="113"/>
      <c r="M238" s="117" t="s">
        <v>14</v>
      </c>
      <c r="N238" s="124" t="s">
        <v>11</v>
      </c>
    </row>
    <row r="239" spans="2:14" ht="24.9" customHeight="1" x14ac:dyDescent="0.2">
      <c r="B239" s="51" t="str">
        <f>IF(入力シート!C241="","",219)</f>
        <v/>
      </c>
      <c r="C239" s="60" t="str">
        <f>IF(入力シート!C241="","",入力シート!T241)</f>
        <v/>
      </c>
      <c r="D239" s="68" t="str">
        <f>IF(入力シート!D241="","",入力シート!D241)</f>
        <v/>
      </c>
      <c r="E239" s="73" t="str">
        <f>IF(入力シート!E241="","",ASC(入力シート!E241))</f>
        <v/>
      </c>
      <c r="F239" s="78" t="str">
        <f>IF(入力シート!F241="","",入力シート!F241)</f>
        <v/>
      </c>
      <c r="G239" s="85" t="str">
        <f>IF(入力シート!G241="","",入力シート!G241)</f>
        <v/>
      </c>
      <c r="H239" s="92" t="str">
        <f>IF(入力シート!I241="","",入力シート!I241)</f>
        <v/>
      </c>
      <c r="I239" s="103" t="str">
        <f>IF(入力シート!J241="","",入力シート!J241)</f>
        <v/>
      </c>
      <c r="J239" s="216" t="str">
        <f>IF(入力シート!L241="","",入力シート!L241)</f>
        <v/>
      </c>
      <c r="K239" s="217"/>
      <c r="L239" s="113"/>
      <c r="M239" s="117" t="s">
        <v>14</v>
      </c>
      <c r="N239" s="124" t="s">
        <v>11</v>
      </c>
    </row>
    <row r="240" spans="2:14" ht="24.9" customHeight="1" x14ac:dyDescent="0.2">
      <c r="B240" s="52" t="str">
        <f>IF(入力シート!C242="","",220)</f>
        <v/>
      </c>
      <c r="C240" s="61" t="str">
        <f>IF(入力シート!C242="","",入力シート!T242)</f>
        <v/>
      </c>
      <c r="D240" s="69" t="str">
        <f>IF(入力シート!D242="","",入力シート!D242)</f>
        <v/>
      </c>
      <c r="E240" s="74" t="str">
        <f>IF(入力シート!E242="","",ASC(入力シート!E242))</f>
        <v/>
      </c>
      <c r="F240" s="79" t="str">
        <f>IF(入力シート!F242="","",入力シート!F242)</f>
        <v/>
      </c>
      <c r="G240" s="86" t="str">
        <f>IF(入力シート!G242="","",入力シート!G242)</f>
        <v/>
      </c>
      <c r="H240" s="93" t="str">
        <f>IF(入力シート!I242="","",入力シート!I242)</f>
        <v/>
      </c>
      <c r="I240" s="104" t="str">
        <f>IF(入力シート!J242="","",入力シート!J242)</f>
        <v/>
      </c>
      <c r="J240" s="218" t="str">
        <f>IF(入力シート!L242="","",入力シート!L242)</f>
        <v/>
      </c>
      <c r="K240" s="219"/>
      <c r="L240" s="114"/>
      <c r="M240" s="118" t="s">
        <v>14</v>
      </c>
      <c r="N240" s="125" t="s">
        <v>11</v>
      </c>
    </row>
    <row r="241" spans="2:14" ht="24.9" customHeight="1" x14ac:dyDescent="0.2">
      <c r="B241" s="53" t="str">
        <f>IF(入力シート!C243="","",221)</f>
        <v/>
      </c>
      <c r="C241" s="62" t="str">
        <f>IF(入力シート!C243="","",入力シート!T243)</f>
        <v/>
      </c>
      <c r="D241" s="70" t="str">
        <f>IF(入力シート!D243="","",入力シート!D243)</f>
        <v/>
      </c>
      <c r="E241" s="75" t="str">
        <f>IF(入力シート!E243="","",ASC(入力シート!E243))</f>
        <v/>
      </c>
      <c r="F241" s="80" t="str">
        <f>IF(入力シート!F243="","",入力シート!F243)</f>
        <v/>
      </c>
      <c r="G241" s="87" t="str">
        <f>IF(入力シート!G243="","",入力シート!G243)</f>
        <v/>
      </c>
      <c r="H241" s="94" t="str">
        <f>IF(入力シート!I243="","",入力シート!I243)</f>
        <v/>
      </c>
      <c r="I241" s="105" t="str">
        <f>IF(入力シート!J243="","",入力シート!J243)</f>
        <v/>
      </c>
      <c r="J241" s="220" t="str">
        <f>IF(入力シート!L243="","",入力シート!L243)</f>
        <v/>
      </c>
      <c r="K241" s="221"/>
      <c r="L241" s="115"/>
      <c r="M241" s="119" t="s">
        <v>14</v>
      </c>
      <c r="N241" s="126" t="s">
        <v>11</v>
      </c>
    </row>
    <row r="242" spans="2:14" ht="24.9" customHeight="1" x14ac:dyDescent="0.2">
      <c r="B242" s="51" t="str">
        <f>IF(入力シート!C244="","",222)</f>
        <v/>
      </c>
      <c r="C242" s="60" t="str">
        <f>IF(入力シート!C244="","",入力シート!T244)</f>
        <v/>
      </c>
      <c r="D242" s="68" t="str">
        <f>IF(入力シート!D244="","",入力シート!D244)</f>
        <v/>
      </c>
      <c r="E242" s="73" t="str">
        <f>IF(入力シート!E244="","",ASC(入力シート!E244))</f>
        <v/>
      </c>
      <c r="F242" s="78" t="str">
        <f>IF(入力シート!F244="","",入力シート!F244)</f>
        <v/>
      </c>
      <c r="G242" s="85" t="str">
        <f>IF(入力シート!G244="","",入力シート!G244)</f>
        <v/>
      </c>
      <c r="H242" s="92" t="str">
        <f>IF(入力シート!I244="","",入力シート!I244)</f>
        <v/>
      </c>
      <c r="I242" s="103" t="str">
        <f>IF(入力シート!J244="","",入力シート!J244)</f>
        <v/>
      </c>
      <c r="J242" s="216" t="str">
        <f>IF(入力シート!L244="","",入力シート!L244)</f>
        <v/>
      </c>
      <c r="K242" s="217"/>
      <c r="L242" s="113"/>
      <c r="M242" s="117" t="s">
        <v>14</v>
      </c>
      <c r="N242" s="124" t="s">
        <v>11</v>
      </c>
    </row>
    <row r="243" spans="2:14" ht="24.9" customHeight="1" x14ac:dyDescent="0.2">
      <c r="B243" s="51" t="str">
        <f>IF(入力シート!C245="","",223)</f>
        <v/>
      </c>
      <c r="C243" s="60" t="str">
        <f>IF(入力シート!C245="","",入力シート!T245)</f>
        <v/>
      </c>
      <c r="D243" s="68" t="str">
        <f>IF(入力シート!D245="","",入力シート!D245)</f>
        <v/>
      </c>
      <c r="E243" s="73" t="str">
        <f>IF(入力シート!E245="","",ASC(入力シート!E245))</f>
        <v/>
      </c>
      <c r="F243" s="78" t="str">
        <f>IF(入力シート!F245="","",入力シート!F245)</f>
        <v/>
      </c>
      <c r="G243" s="85" t="str">
        <f>IF(入力シート!G245="","",入力シート!G245)</f>
        <v/>
      </c>
      <c r="H243" s="92" t="str">
        <f>IF(入力シート!I245="","",入力シート!I245)</f>
        <v/>
      </c>
      <c r="I243" s="103" t="str">
        <f>IF(入力シート!J245="","",入力シート!J245)</f>
        <v/>
      </c>
      <c r="J243" s="216" t="str">
        <f>IF(入力シート!L245="","",入力シート!L245)</f>
        <v/>
      </c>
      <c r="K243" s="217"/>
      <c r="L243" s="113"/>
      <c r="M243" s="117" t="s">
        <v>14</v>
      </c>
      <c r="N243" s="124" t="s">
        <v>11</v>
      </c>
    </row>
    <row r="244" spans="2:14" ht="24.9" customHeight="1" x14ac:dyDescent="0.2">
      <c r="B244" s="51" t="str">
        <f>IF(入力シート!C246="","",224)</f>
        <v/>
      </c>
      <c r="C244" s="60" t="str">
        <f>IF(入力シート!C246="","",入力シート!T246)</f>
        <v/>
      </c>
      <c r="D244" s="68" t="str">
        <f>IF(入力シート!D246="","",入力シート!D246)</f>
        <v/>
      </c>
      <c r="E244" s="73" t="str">
        <f>IF(入力シート!E246="","",ASC(入力シート!E246))</f>
        <v/>
      </c>
      <c r="F244" s="78" t="str">
        <f>IF(入力シート!F246="","",入力シート!F246)</f>
        <v/>
      </c>
      <c r="G244" s="85" t="str">
        <f>IF(入力シート!G246="","",入力シート!G246)</f>
        <v/>
      </c>
      <c r="H244" s="92" t="str">
        <f>IF(入力シート!I246="","",入力シート!I246)</f>
        <v/>
      </c>
      <c r="I244" s="103" t="str">
        <f>IF(入力シート!J246="","",入力シート!J246)</f>
        <v/>
      </c>
      <c r="J244" s="216" t="str">
        <f>IF(入力シート!L246="","",入力シート!L246)</f>
        <v/>
      </c>
      <c r="K244" s="217"/>
      <c r="L244" s="113"/>
      <c r="M244" s="117" t="s">
        <v>14</v>
      </c>
      <c r="N244" s="124" t="s">
        <v>11</v>
      </c>
    </row>
    <row r="245" spans="2:14" ht="24.9" customHeight="1" x14ac:dyDescent="0.2">
      <c r="B245" s="51" t="str">
        <f>IF(入力シート!C247="","",225)</f>
        <v/>
      </c>
      <c r="C245" s="60" t="str">
        <f>IF(入力シート!C247="","",入力シート!T247)</f>
        <v/>
      </c>
      <c r="D245" s="68" t="str">
        <f>IF(入力シート!D247="","",入力シート!D247)</f>
        <v/>
      </c>
      <c r="E245" s="73" t="str">
        <f>IF(入力シート!E247="","",ASC(入力シート!E247))</f>
        <v/>
      </c>
      <c r="F245" s="78" t="str">
        <f>IF(入力シート!F247="","",入力シート!F247)</f>
        <v/>
      </c>
      <c r="G245" s="85" t="str">
        <f>IF(入力シート!G247="","",入力シート!G247)</f>
        <v/>
      </c>
      <c r="H245" s="92" t="str">
        <f>IF(入力シート!I247="","",入力シート!I247)</f>
        <v/>
      </c>
      <c r="I245" s="103" t="str">
        <f>IF(入力シート!J247="","",入力シート!J247)</f>
        <v/>
      </c>
      <c r="J245" s="216" t="str">
        <f>IF(入力シート!L247="","",入力シート!L247)</f>
        <v/>
      </c>
      <c r="K245" s="217"/>
      <c r="L245" s="113"/>
      <c r="M245" s="117" t="s">
        <v>14</v>
      </c>
      <c r="N245" s="124" t="s">
        <v>11</v>
      </c>
    </row>
    <row r="246" spans="2:14" ht="24.9" customHeight="1" x14ac:dyDescent="0.2">
      <c r="B246" s="51" t="str">
        <f>IF(入力シート!C248="","",226)</f>
        <v/>
      </c>
      <c r="C246" s="60" t="str">
        <f>IF(入力シート!C248="","",入力シート!T248)</f>
        <v/>
      </c>
      <c r="D246" s="68" t="str">
        <f>IF(入力シート!D248="","",入力シート!D248)</f>
        <v/>
      </c>
      <c r="E246" s="73" t="str">
        <f>IF(入力シート!E248="","",ASC(入力シート!E248))</f>
        <v/>
      </c>
      <c r="F246" s="78" t="str">
        <f>IF(入力シート!F248="","",入力シート!F248)</f>
        <v/>
      </c>
      <c r="G246" s="85" t="str">
        <f>IF(入力シート!G248="","",入力シート!G248)</f>
        <v/>
      </c>
      <c r="H246" s="92" t="str">
        <f>IF(入力シート!I248="","",入力シート!I248)</f>
        <v/>
      </c>
      <c r="I246" s="103" t="str">
        <f>IF(入力シート!J248="","",入力シート!J248)</f>
        <v/>
      </c>
      <c r="J246" s="216" t="str">
        <f>IF(入力シート!L248="","",入力シート!L248)</f>
        <v/>
      </c>
      <c r="K246" s="217"/>
      <c r="L246" s="113"/>
      <c r="M246" s="117" t="s">
        <v>14</v>
      </c>
      <c r="N246" s="124" t="s">
        <v>11</v>
      </c>
    </row>
    <row r="247" spans="2:14" ht="24.9" customHeight="1" x14ac:dyDescent="0.2">
      <c r="B247" s="51" t="str">
        <f>IF(入力シート!C249="","",227)</f>
        <v/>
      </c>
      <c r="C247" s="60" t="str">
        <f>IF(入力シート!C249="","",入力シート!T249)</f>
        <v/>
      </c>
      <c r="D247" s="68" t="str">
        <f>IF(入力シート!D249="","",入力シート!D249)</f>
        <v/>
      </c>
      <c r="E247" s="73" t="str">
        <f>IF(入力シート!E249="","",ASC(入力シート!E249))</f>
        <v/>
      </c>
      <c r="F247" s="78" t="str">
        <f>IF(入力シート!F249="","",入力シート!F249)</f>
        <v/>
      </c>
      <c r="G247" s="85" t="str">
        <f>IF(入力シート!G249="","",入力シート!G249)</f>
        <v/>
      </c>
      <c r="H247" s="92" t="str">
        <f>IF(入力シート!I249="","",入力シート!I249)</f>
        <v/>
      </c>
      <c r="I247" s="103" t="str">
        <f>IF(入力シート!J249="","",入力シート!J249)</f>
        <v/>
      </c>
      <c r="J247" s="216" t="str">
        <f>IF(入力シート!L249="","",入力シート!L249)</f>
        <v/>
      </c>
      <c r="K247" s="217"/>
      <c r="L247" s="113"/>
      <c r="M247" s="117" t="s">
        <v>14</v>
      </c>
      <c r="N247" s="124" t="s">
        <v>11</v>
      </c>
    </row>
    <row r="248" spans="2:14" ht="24.9" customHeight="1" x14ac:dyDescent="0.2">
      <c r="B248" s="51" t="str">
        <f>IF(入力シート!C250="","",228)</f>
        <v/>
      </c>
      <c r="C248" s="60" t="str">
        <f>IF(入力シート!C250="","",入力シート!T250)</f>
        <v/>
      </c>
      <c r="D248" s="68" t="str">
        <f>IF(入力シート!D250="","",入力シート!D250)</f>
        <v/>
      </c>
      <c r="E248" s="73" t="str">
        <f>IF(入力シート!E250="","",ASC(入力シート!E250))</f>
        <v/>
      </c>
      <c r="F248" s="78" t="str">
        <f>IF(入力シート!F250="","",入力シート!F250)</f>
        <v/>
      </c>
      <c r="G248" s="85" t="str">
        <f>IF(入力シート!G250="","",入力シート!G250)</f>
        <v/>
      </c>
      <c r="H248" s="92" t="str">
        <f>IF(入力シート!I250="","",入力シート!I250)</f>
        <v/>
      </c>
      <c r="I248" s="103" t="str">
        <f>IF(入力シート!J250="","",入力シート!J250)</f>
        <v/>
      </c>
      <c r="J248" s="216" t="str">
        <f>IF(入力シート!L250="","",入力シート!L250)</f>
        <v/>
      </c>
      <c r="K248" s="217"/>
      <c r="L248" s="113"/>
      <c r="M248" s="117" t="s">
        <v>14</v>
      </c>
      <c r="N248" s="124" t="s">
        <v>11</v>
      </c>
    </row>
    <row r="249" spans="2:14" ht="24.9" customHeight="1" x14ac:dyDescent="0.2">
      <c r="B249" s="51" t="str">
        <f>IF(入力シート!C251="","",229)</f>
        <v/>
      </c>
      <c r="C249" s="60" t="str">
        <f>IF(入力シート!C251="","",入力シート!T251)</f>
        <v/>
      </c>
      <c r="D249" s="68" t="str">
        <f>IF(入力シート!D251="","",入力シート!D251)</f>
        <v/>
      </c>
      <c r="E249" s="73" t="str">
        <f>IF(入力シート!E251="","",ASC(入力シート!E251))</f>
        <v/>
      </c>
      <c r="F249" s="78" t="str">
        <f>IF(入力シート!F251="","",入力シート!F251)</f>
        <v/>
      </c>
      <c r="G249" s="85" t="str">
        <f>IF(入力シート!G251="","",入力シート!G251)</f>
        <v/>
      </c>
      <c r="H249" s="92" t="str">
        <f>IF(入力シート!I251="","",入力シート!I251)</f>
        <v/>
      </c>
      <c r="I249" s="103" t="str">
        <f>IF(入力シート!J251="","",入力シート!J251)</f>
        <v/>
      </c>
      <c r="J249" s="216" t="str">
        <f>IF(入力シート!L251="","",入力シート!L251)</f>
        <v/>
      </c>
      <c r="K249" s="217"/>
      <c r="L249" s="113"/>
      <c r="M249" s="117" t="s">
        <v>14</v>
      </c>
      <c r="N249" s="124" t="s">
        <v>11</v>
      </c>
    </row>
    <row r="250" spans="2:14" ht="24.9" customHeight="1" x14ac:dyDescent="0.2">
      <c r="B250" s="51" t="str">
        <f>IF(入力シート!C252="","",230)</f>
        <v/>
      </c>
      <c r="C250" s="60" t="str">
        <f>IF(入力シート!C252="","",入力シート!T252)</f>
        <v/>
      </c>
      <c r="D250" s="68" t="str">
        <f>IF(入力シート!D252="","",入力シート!D252)</f>
        <v/>
      </c>
      <c r="E250" s="73" t="str">
        <f>IF(入力シート!E252="","",ASC(入力シート!E252))</f>
        <v/>
      </c>
      <c r="F250" s="78" t="str">
        <f>IF(入力シート!F252="","",入力シート!F252)</f>
        <v/>
      </c>
      <c r="G250" s="85" t="str">
        <f>IF(入力シート!G252="","",入力シート!G252)</f>
        <v/>
      </c>
      <c r="H250" s="92" t="str">
        <f>IF(入力シート!I252="","",入力シート!I252)</f>
        <v/>
      </c>
      <c r="I250" s="103" t="str">
        <f>IF(入力シート!J252="","",入力シート!J252)</f>
        <v/>
      </c>
      <c r="J250" s="216" t="str">
        <f>IF(入力シート!L252="","",入力シート!L252)</f>
        <v/>
      </c>
      <c r="K250" s="217"/>
      <c r="L250" s="113"/>
      <c r="M250" s="117" t="s">
        <v>14</v>
      </c>
      <c r="N250" s="124" t="s">
        <v>11</v>
      </c>
    </row>
    <row r="251" spans="2:14" ht="24.9" customHeight="1" x14ac:dyDescent="0.2">
      <c r="B251" s="51" t="str">
        <f>IF(入力シート!C253="","",231)</f>
        <v/>
      </c>
      <c r="C251" s="60" t="str">
        <f>IF(入力シート!C253="","",入力シート!T253)</f>
        <v/>
      </c>
      <c r="D251" s="68" t="str">
        <f>IF(入力シート!D253="","",入力シート!D253)</f>
        <v/>
      </c>
      <c r="E251" s="73" t="str">
        <f>IF(入力シート!E253="","",ASC(入力シート!E253))</f>
        <v/>
      </c>
      <c r="F251" s="78" t="str">
        <f>IF(入力シート!F253="","",入力シート!F253)</f>
        <v/>
      </c>
      <c r="G251" s="85" t="str">
        <f>IF(入力シート!G253="","",入力シート!G253)</f>
        <v/>
      </c>
      <c r="H251" s="92" t="str">
        <f>IF(入力シート!I253="","",入力シート!I253)</f>
        <v/>
      </c>
      <c r="I251" s="103" t="str">
        <f>IF(入力シート!J253="","",入力シート!J253)</f>
        <v/>
      </c>
      <c r="J251" s="216" t="str">
        <f>IF(入力シート!L253="","",入力シート!L253)</f>
        <v/>
      </c>
      <c r="K251" s="217"/>
      <c r="L251" s="113"/>
      <c r="M251" s="117" t="s">
        <v>14</v>
      </c>
      <c r="N251" s="124" t="s">
        <v>11</v>
      </c>
    </row>
    <row r="252" spans="2:14" ht="24.9" customHeight="1" x14ac:dyDescent="0.2">
      <c r="B252" s="51" t="str">
        <f>IF(入力シート!C254="","",232)</f>
        <v/>
      </c>
      <c r="C252" s="60" t="str">
        <f>IF(入力シート!C254="","",入力シート!T254)</f>
        <v/>
      </c>
      <c r="D252" s="68" t="str">
        <f>IF(入力シート!D254="","",入力シート!D254)</f>
        <v/>
      </c>
      <c r="E252" s="73" t="str">
        <f>IF(入力シート!E254="","",ASC(入力シート!E254))</f>
        <v/>
      </c>
      <c r="F252" s="78" t="str">
        <f>IF(入力シート!F254="","",入力シート!F254)</f>
        <v/>
      </c>
      <c r="G252" s="85" t="str">
        <f>IF(入力シート!G254="","",入力シート!G254)</f>
        <v/>
      </c>
      <c r="H252" s="92" t="str">
        <f>IF(入力シート!I254="","",入力シート!I254)</f>
        <v/>
      </c>
      <c r="I252" s="103" t="str">
        <f>IF(入力シート!J254="","",入力シート!J254)</f>
        <v/>
      </c>
      <c r="J252" s="216" t="str">
        <f>IF(入力シート!L254="","",入力シート!L254)</f>
        <v/>
      </c>
      <c r="K252" s="217"/>
      <c r="L252" s="113"/>
      <c r="M252" s="117" t="s">
        <v>14</v>
      </c>
      <c r="N252" s="124" t="s">
        <v>11</v>
      </c>
    </row>
    <row r="253" spans="2:14" ht="24.9" customHeight="1" x14ac:dyDescent="0.2">
      <c r="B253" s="51" t="str">
        <f>IF(入力シート!C255="","",233)</f>
        <v/>
      </c>
      <c r="C253" s="60" t="str">
        <f>IF(入力シート!C255="","",入力シート!T255)</f>
        <v/>
      </c>
      <c r="D253" s="68" t="str">
        <f>IF(入力シート!D255="","",入力シート!D255)</f>
        <v/>
      </c>
      <c r="E253" s="73" t="str">
        <f>IF(入力シート!E255="","",ASC(入力シート!E255))</f>
        <v/>
      </c>
      <c r="F253" s="78" t="str">
        <f>IF(入力シート!F255="","",入力シート!F255)</f>
        <v/>
      </c>
      <c r="G253" s="85" t="str">
        <f>IF(入力シート!G255="","",入力シート!G255)</f>
        <v/>
      </c>
      <c r="H253" s="92" t="str">
        <f>IF(入力シート!I255="","",入力シート!I255)</f>
        <v/>
      </c>
      <c r="I253" s="103" t="str">
        <f>IF(入力シート!J255="","",入力シート!J255)</f>
        <v/>
      </c>
      <c r="J253" s="216" t="str">
        <f>IF(入力シート!L255="","",入力シート!L255)</f>
        <v/>
      </c>
      <c r="K253" s="217"/>
      <c r="L253" s="113"/>
      <c r="M253" s="117" t="s">
        <v>14</v>
      </c>
      <c r="N253" s="124" t="s">
        <v>11</v>
      </c>
    </row>
    <row r="254" spans="2:14" ht="24.9" customHeight="1" x14ac:dyDescent="0.2">
      <c r="B254" s="51" t="str">
        <f>IF(入力シート!C256="","",234)</f>
        <v/>
      </c>
      <c r="C254" s="60" t="str">
        <f>IF(入力シート!C256="","",入力シート!T256)</f>
        <v/>
      </c>
      <c r="D254" s="68" t="str">
        <f>IF(入力シート!D256="","",入力シート!D256)</f>
        <v/>
      </c>
      <c r="E254" s="73" t="str">
        <f>IF(入力シート!E256="","",ASC(入力シート!E256))</f>
        <v/>
      </c>
      <c r="F254" s="78" t="str">
        <f>IF(入力シート!F256="","",入力シート!F256)</f>
        <v/>
      </c>
      <c r="G254" s="85" t="str">
        <f>IF(入力シート!G256="","",入力シート!G256)</f>
        <v/>
      </c>
      <c r="H254" s="92" t="str">
        <f>IF(入力シート!I256="","",入力シート!I256)</f>
        <v/>
      </c>
      <c r="I254" s="103" t="str">
        <f>IF(入力シート!J256="","",入力シート!J256)</f>
        <v/>
      </c>
      <c r="J254" s="216" t="str">
        <f>IF(入力シート!L256="","",入力シート!L256)</f>
        <v/>
      </c>
      <c r="K254" s="217"/>
      <c r="L254" s="113"/>
      <c r="M254" s="117" t="s">
        <v>14</v>
      </c>
      <c r="N254" s="124" t="s">
        <v>11</v>
      </c>
    </row>
    <row r="255" spans="2:14" ht="24.9" customHeight="1" x14ac:dyDescent="0.2">
      <c r="B255" s="51" t="str">
        <f>IF(入力シート!C257="","",235)</f>
        <v/>
      </c>
      <c r="C255" s="60" t="str">
        <f>IF(入力シート!C257="","",入力シート!T257)</f>
        <v/>
      </c>
      <c r="D255" s="68" t="str">
        <f>IF(入力シート!D257="","",入力シート!D257)</f>
        <v/>
      </c>
      <c r="E255" s="73" t="str">
        <f>IF(入力シート!E257="","",ASC(入力シート!E257))</f>
        <v/>
      </c>
      <c r="F255" s="78" t="str">
        <f>IF(入力シート!F257="","",入力シート!F257)</f>
        <v/>
      </c>
      <c r="G255" s="85" t="str">
        <f>IF(入力シート!G257="","",入力シート!G257)</f>
        <v/>
      </c>
      <c r="H255" s="92" t="str">
        <f>IF(入力シート!I257="","",入力シート!I257)</f>
        <v/>
      </c>
      <c r="I255" s="103" t="str">
        <f>IF(入力シート!J257="","",入力シート!J257)</f>
        <v/>
      </c>
      <c r="J255" s="216" t="str">
        <f>IF(入力シート!L257="","",入力シート!L257)</f>
        <v/>
      </c>
      <c r="K255" s="217"/>
      <c r="L255" s="113"/>
      <c r="M255" s="117" t="s">
        <v>14</v>
      </c>
      <c r="N255" s="124" t="s">
        <v>11</v>
      </c>
    </row>
    <row r="256" spans="2:14" ht="24.9" customHeight="1" x14ac:dyDescent="0.2">
      <c r="B256" s="51" t="str">
        <f>IF(入力シート!C258="","",236)</f>
        <v/>
      </c>
      <c r="C256" s="60" t="str">
        <f>IF(入力シート!C258="","",入力シート!T258)</f>
        <v/>
      </c>
      <c r="D256" s="68" t="str">
        <f>IF(入力シート!D258="","",入力シート!D258)</f>
        <v/>
      </c>
      <c r="E256" s="73" t="str">
        <f>IF(入力シート!E258="","",ASC(入力シート!E258))</f>
        <v/>
      </c>
      <c r="F256" s="78" t="str">
        <f>IF(入力シート!F258="","",入力シート!F258)</f>
        <v/>
      </c>
      <c r="G256" s="85" t="str">
        <f>IF(入力シート!G258="","",入力シート!G258)</f>
        <v/>
      </c>
      <c r="H256" s="92" t="str">
        <f>IF(入力シート!I258="","",入力シート!I258)</f>
        <v/>
      </c>
      <c r="I256" s="103" t="str">
        <f>IF(入力シート!J258="","",入力シート!J258)</f>
        <v/>
      </c>
      <c r="J256" s="216" t="str">
        <f>IF(入力シート!L258="","",入力シート!L258)</f>
        <v/>
      </c>
      <c r="K256" s="217"/>
      <c r="L256" s="113"/>
      <c r="M256" s="117" t="s">
        <v>14</v>
      </c>
      <c r="N256" s="124" t="s">
        <v>11</v>
      </c>
    </row>
    <row r="257" spans="2:14" ht="24.9" customHeight="1" x14ac:dyDescent="0.2">
      <c r="B257" s="51" t="str">
        <f>IF(入力シート!C259="","",237)</f>
        <v/>
      </c>
      <c r="C257" s="60" t="str">
        <f>IF(入力シート!C259="","",入力シート!T259)</f>
        <v/>
      </c>
      <c r="D257" s="68" t="str">
        <f>IF(入力シート!D259="","",入力シート!D259)</f>
        <v/>
      </c>
      <c r="E257" s="73" t="str">
        <f>IF(入力シート!E259="","",ASC(入力シート!E259))</f>
        <v/>
      </c>
      <c r="F257" s="78" t="str">
        <f>IF(入力シート!F259="","",入力シート!F259)</f>
        <v/>
      </c>
      <c r="G257" s="85" t="str">
        <f>IF(入力シート!G259="","",入力シート!G259)</f>
        <v/>
      </c>
      <c r="H257" s="92" t="str">
        <f>IF(入力シート!I259="","",入力シート!I259)</f>
        <v/>
      </c>
      <c r="I257" s="103" t="str">
        <f>IF(入力シート!J259="","",入力シート!J259)</f>
        <v/>
      </c>
      <c r="J257" s="216" t="str">
        <f>IF(入力シート!L259="","",入力シート!L259)</f>
        <v/>
      </c>
      <c r="K257" s="217"/>
      <c r="L257" s="113"/>
      <c r="M257" s="117" t="s">
        <v>14</v>
      </c>
      <c r="N257" s="124" t="s">
        <v>11</v>
      </c>
    </row>
    <row r="258" spans="2:14" ht="24.9" customHeight="1" x14ac:dyDescent="0.2">
      <c r="B258" s="51" t="str">
        <f>IF(入力シート!C260="","",238)</f>
        <v/>
      </c>
      <c r="C258" s="60" t="str">
        <f>IF(入力シート!C260="","",入力シート!T260)</f>
        <v/>
      </c>
      <c r="D258" s="68" t="str">
        <f>IF(入力シート!D260="","",入力シート!D260)</f>
        <v/>
      </c>
      <c r="E258" s="73" t="str">
        <f>IF(入力シート!E260="","",ASC(入力シート!E260))</f>
        <v/>
      </c>
      <c r="F258" s="78" t="str">
        <f>IF(入力シート!F260="","",入力シート!F260)</f>
        <v/>
      </c>
      <c r="G258" s="85" t="str">
        <f>IF(入力シート!G260="","",入力シート!G260)</f>
        <v/>
      </c>
      <c r="H258" s="92" t="str">
        <f>IF(入力シート!I260="","",入力シート!I260)</f>
        <v/>
      </c>
      <c r="I258" s="103" t="str">
        <f>IF(入力シート!J260="","",入力シート!J260)</f>
        <v/>
      </c>
      <c r="J258" s="216" t="str">
        <f>IF(入力シート!L260="","",入力シート!L260)</f>
        <v/>
      </c>
      <c r="K258" s="217"/>
      <c r="L258" s="113"/>
      <c r="M258" s="117" t="s">
        <v>14</v>
      </c>
      <c r="N258" s="124" t="s">
        <v>11</v>
      </c>
    </row>
    <row r="259" spans="2:14" ht="24.9" customHeight="1" x14ac:dyDescent="0.2">
      <c r="B259" s="51" t="str">
        <f>IF(入力シート!C261="","",239)</f>
        <v/>
      </c>
      <c r="C259" s="60" t="str">
        <f>IF(入力シート!C261="","",入力シート!T261)</f>
        <v/>
      </c>
      <c r="D259" s="68" t="str">
        <f>IF(入力シート!D261="","",入力シート!D261)</f>
        <v/>
      </c>
      <c r="E259" s="73" t="str">
        <f>IF(入力シート!E261="","",ASC(入力シート!E261))</f>
        <v/>
      </c>
      <c r="F259" s="78" t="str">
        <f>IF(入力シート!F261="","",入力シート!F261)</f>
        <v/>
      </c>
      <c r="G259" s="85" t="str">
        <f>IF(入力シート!G261="","",入力シート!G261)</f>
        <v/>
      </c>
      <c r="H259" s="92" t="str">
        <f>IF(入力シート!I261="","",入力シート!I261)</f>
        <v/>
      </c>
      <c r="I259" s="103" t="str">
        <f>IF(入力シート!J261="","",入力シート!J261)</f>
        <v/>
      </c>
      <c r="J259" s="216" t="str">
        <f>IF(入力シート!L261="","",入力シート!L261)</f>
        <v/>
      </c>
      <c r="K259" s="217"/>
      <c r="L259" s="113"/>
      <c r="M259" s="117" t="s">
        <v>14</v>
      </c>
      <c r="N259" s="124" t="s">
        <v>11</v>
      </c>
    </row>
    <row r="260" spans="2:14" ht="24.9" customHeight="1" x14ac:dyDescent="0.2">
      <c r="B260" s="52" t="str">
        <f>IF(入力シート!C262="","",240)</f>
        <v/>
      </c>
      <c r="C260" s="61" t="str">
        <f>IF(入力シート!C262="","",入力シート!T262)</f>
        <v/>
      </c>
      <c r="D260" s="69" t="str">
        <f>IF(入力シート!D262="","",入力シート!D262)</f>
        <v/>
      </c>
      <c r="E260" s="74" t="str">
        <f>IF(入力シート!E262="","",ASC(入力シート!E262))</f>
        <v/>
      </c>
      <c r="F260" s="79" t="str">
        <f>IF(入力シート!F262="","",入力シート!F262)</f>
        <v/>
      </c>
      <c r="G260" s="86" t="str">
        <f>IF(入力シート!G262="","",入力シート!G262)</f>
        <v/>
      </c>
      <c r="H260" s="93" t="str">
        <f>IF(入力シート!I262="","",入力シート!I262)</f>
        <v/>
      </c>
      <c r="I260" s="104" t="str">
        <f>IF(入力シート!J262="","",入力シート!J262)</f>
        <v/>
      </c>
      <c r="J260" s="218" t="str">
        <f>IF(入力シート!L262="","",入力シート!L262)</f>
        <v/>
      </c>
      <c r="K260" s="219"/>
      <c r="L260" s="114"/>
      <c r="M260" s="118" t="s">
        <v>14</v>
      </c>
      <c r="N260" s="125" t="s">
        <v>11</v>
      </c>
    </row>
    <row r="261" spans="2:14" ht="24.9" customHeight="1" x14ac:dyDescent="0.2">
      <c r="B261" s="53" t="str">
        <f>IF(入力シート!C263="","",241)</f>
        <v/>
      </c>
      <c r="C261" s="62" t="str">
        <f>IF(入力シート!C263="","",入力シート!T263)</f>
        <v/>
      </c>
      <c r="D261" s="70" t="str">
        <f>IF(入力シート!D263="","",入力シート!D263)</f>
        <v/>
      </c>
      <c r="E261" s="75" t="str">
        <f>IF(入力シート!E263="","",ASC(入力シート!E263))</f>
        <v/>
      </c>
      <c r="F261" s="80" t="str">
        <f>IF(入力シート!F263="","",入力シート!F263)</f>
        <v/>
      </c>
      <c r="G261" s="87" t="str">
        <f>IF(入力シート!G263="","",入力シート!G263)</f>
        <v/>
      </c>
      <c r="H261" s="94" t="str">
        <f>IF(入力シート!I263="","",入力シート!I263)</f>
        <v/>
      </c>
      <c r="I261" s="105" t="str">
        <f>IF(入力シート!J263="","",入力シート!J263)</f>
        <v/>
      </c>
      <c r="J261" s="220" t="str">
        <f>IF(入力シート!L263="","",入力シート!L263)</f>
        <v/>
      </c>
      <c r="K261" s="221"/>
      <c r="L261" s="115"/>
      <c r="M261" s="119" t="s">
        <v>14</v>
      </c>
      <c r="N261" s="126" t="s">
        <v>11</v>
      </c>
    </row>
    <row r="262" spans="2:14" ht="24.9" customHeight="1" x14ac:dyDescent="0.2">
      <c r="B262" s="51" t="str">
        <f>IF(入力シート!C264="","",242)</f>
        <v/>
      </c>
      <c r="C262" s="60" t="str">
        <f>IF(入力シート!C264="","",入力シート!T264)</f>
        <v/>
      </c>
      <c r="D262" s="68" t="str">
        <f>IF(入力シート!D264="","",入力シート!D264)</f>
        <v/>
      </c>
      <c r="E262" s="73" t="str">
        <f>IF(入力シート!E264="","",ASC(入力シート!E264))</f>
        <v/>
      </c>
      <c r="F262" s="78" t="str">
        <f>IF(入力シート!F264="","",入力シート!F264)</f>
        <v/>
      </c>
      <c r="G262" s="85" t="str">
        <f>IF(入力シート!G264="","",入力シート!G264)</f>
        <v/>
      </c>
      <c r="H262" s="92" t="str">
        <f>IF(入力シート!I264="","",入力シート!I264)</f>
        <v/>
      </c>
      <c r="I262" s="103" t="str">
        <f>IF(入力シート!J264="","",入力シート!J264)</f>
        <v/>
      </c>
      <c r="J262" s="216" t="str">
        <f>IF(入力シート!L264="","",入力シート!L264)</f>
        <v/>
      </c>
      <c r="K262" s="217"/>
      <c r="L262" s="113"/>
      <c r="M262" s="117" t="s">
        <v>14</v>
      </c>
      <c r="N262" s="124" t="s">
        <v>11</v>
      </c>
    </row>
    <row r="263" spans="2:14" ht="24.9" customHeight="1" x14ac:dyDescent="0.2">
      <c r="B263" s="51" t="str">
        <f>IF(入力シート!C265="","",243)</f>
        <v/>
      </c>
      <c r="C263" s="60" t="str">
        <f>IF(入力シート!C265="","",入力シート!T265)</f>
        <v/>
      </c>
      <c r="D263" s="68" t="str">
        <f>IF(入力シート!D265="","",入力シート!D265)</f>
        <v/>
      </c>
      <c r="E263" s="73" t="str">
        <f>IF(入力シート!E265="","",ASC(入力シート!E265))</f>
        <v/>
      </c>
      <c r="F263" s="78" t="str">
        <f>IF(入力シート!F265="","",入力シート!F265)</f>
        <v/>
      </c>
      <c r="G263" s="85" t="str">
        <f>IF(入力シート!G265="","",入力シート!G265)</f>
        <v/>
      </c>
      <c r="H263" s="92" t="str">
        <f>IF(入力シート!I265="","",入力シート!I265)</f>
        <v/>
      </c>
      <c r="I263" s="103" t="str">
        <f>IF(入力シート!J265="","",入力シート!J265)</f>
        <v/>
      </c>
      <c r="J263" s="216" t="str">
        <f>IF(入力シート!L265="","",入力シート!L265)</f>
        <v/>
      </c>
      <c r="K263" s="217"/>
      <c r="L263" s="113"/>
      <c r="M263" s="117" t="s">
        <v>14</v>
      </c>
      <c r="N263" s="124" t="s">
        <v>11</v>
      </c>
    </row>
    <row r="264" spans="2:14" ht="24.9" customHeight="1" x14ac:dyDescent="0.2">
      <c r="B264" s="51" t="str">
        <f>IF(入力シート!C266="","",244)</f>
        <v/>
      </c>
      <c r="C264" s="60" t="str">
        <f>IF(入力シート!C266="","",入力シート!T266)</f>
        <v/>
      </c>
      <c r="D264" s="68" t="str">
        <f>IF(入力シート!D266="","",入力シート!D266)</f>
        <v/>
      </c>
      <c r="E264" s="73" t="str">
        <f>IF(入力シート!E266="","",ASC(入力シート!E266))</f>
        <v/>
      </c>
      <c r="F264" s="78" t="str">
        <f>IF(入力シート!F266="","",入力シート!F266)</f>
        <v/>
      </c>
      <c r="G264" s="85" t="str">
        <f>IF(入力シート!G266="","",入力シート!G266)</f>
        <v/>
      </c>
      <c r="H264" s="92" t="str">
        <f>IF(入力シート!I266="","",入力シート!I266)</f>
        <v/>
      </c>
      <c r="I264" s="103" t="str">
        <f>IF(入力シート!J266="","",入力シート!J266)</f>
        <v/>
      </c>
      <c r="J264" s="216" t="str">
        <f>IF(入力シート!L266="","",入力シート!L266)</f>
        <v/>
      </c>
      <c r="K264" s="217"/>
      <c r="L264" s="113"/>
      <c r="M264" s="117" t="s">
        <v>14</v>
      </c>
      <c r="N264" s="124" t="s">
        <v>11</v>
      </c>
    </row>
    <row r="265" spans="2:14" ht="24.9" customHeight="1" x14ac:dyDescent="0.2">
      <c r="B265" s="51" t="str">
        <f>IF(入力シート!C267="","",245)</f>
        <v/>
      </c>
      <c r="C265" s="60" t="str">
        <f>IF(入力シート!C267="","",入力シート!T267)</f>
        <v/>
      </c>
      <c r="D265" s="68" t="str">
        <f>IF(入力シート!D267="","",入力シート!D267)</f>
        <v/>
      </c>
      <c r="E265" s="73" t="str">
        <f>IF(入力シート!E267="","",ASC(入力シート!E267))</f>
        <v/>
      </c>
      <c r="F265" s="78" t="str">
        <f>IF(入力シート!F267="","",入力シート!F267)</f>
        <v/>
      </c>
      <c r="G265" s="85" t="str">
        <f>IF(入力シート!G267="","",入力シート!G267)</f>
        <v/>
      </c>
      <c r="H265" s="92" t="str">
        <f>IF(入力シート!I267="","",入力シート!I267)</f>
        <v/>
      </c>
      <c r="I265" s="103" t="str">
        <f>IF(入力シート!J267="","",入力シート!J267)</f>
        <v/>
      </c>
      <c r="J265" s="216" t="str">
        <f>IF(入力シート!L267="","",入力シート!L267)</f>
        <v/>
      </c>
      <c r="K265" s="217"/>
      <c r="L265" s="113"/>
      <c r="M265" s="117" t="s">
        <v>14</v>
      </c>
      <c r="N265" s="124" t="s">
        <v>11</v>
      </c>
    </row>
    <row r="266" spans="2:14" ht="24.9" customHeight="1" x14ac:dyDescent="0.2">
      <c r="B266" s="51" t="str">
        <f>IF(入力シート!C268="","",246)</f>
        <v/>
      </c>
      <c r="C266" s="60" t="str">
        <f>IF(入力シート!C268="","",入力シート!T268)</f>
        <v/>
      </c>
      <c r="D266" s="68" t="str">
        <f>IF(入力シート!D268="","",入力シート!D268)</f>
        <v/>
      </c>
      <c r="E266" s="73" t="str">
        <f>IF(入力シート!E268="","",ASC(入力シート!E268))</f>
        <v/>
      </c>
      <c r="F266" s="78" t="str">
        <f>IF(入力シート!F268="","",入力シート!F268)</f>
        <v/>
      </c>
      <c r="G266" s="85" t="str">
        <f>IF(入力シート!G268="","",入力シート!G268)</f>
        <v/>
      </c>
      <c r="H266" s="92" t="str">
        <f>IF(入力シート!I268="","",入力シート!I268)</f>
        <v/>
      </c>
      <c r="I266" s="103" t="str">
        <f>IF(入力シート!J268="","",入力シート!J268)</f>
        <v/>
      </c>
      <c r="J266" s="216" t="str">
        <f>IF(入力シート!L268="","",入力シート!L268)</f>
        <v/>
      </c>
      <c r="K266" s="217"/>
      <c r="L266" s="113"/>
      <c r="M266" s="117" t="s">
        <v>14</v>
      </c>
      <c r="N266" s="124" t="s">
        <v>11</v>
      </c>
    </row>
    <row r="267" spans="2:14" ht="24.9" customHeight="1" x14ac:dyDescent="0.2">
      <c r="B267" s="51" t="str">
        <f>IF(入力シート!C269="","",247)</f>
        <v/>
      </c>
      <c r="C267" s="60" t="str">
        <f>IF(入力シート!C269="","",入力シート!T269)</f>
        <v/>
      </c>
      <c r="D267" s="68" t="str">
        <f>IF(入力シート!D269="","",入力シート!D269)</f>
        <v/>
      </c>
      <c r="E267" s="73" t="str">
        <f>IF(入力シート!E269="","",ASC(入力シート!E269))</f>
        <v/>
      </c>
      <c r="F267" s="78" t="str">
        <f>IF(入力シート!F269="","",入力シート!F269)</f>
        <v/>
      </c>
      <c r="G267" s="85" t="str">
        <f>IF(入力シート!G269="","",入力シート!G269)</f>
        <v/>
      </c>
      <c r="H267" s="92" t="str">
        <f>IF(入力シート!I269="","",入力シート!I269)</f>
        <v/>
      </c>
      <c r="I267" s="103" t="str">
        <f>IF(入力シート!J269="","",入力シート!J269)</f>
        <v/>
      </c>
      <c r="J267" s="216" t="str">
        <f>IF(入力シート!L269="","",入力シート!L269)</f>
        <v/>
      </c>
      <c r="K267" s="217"/>
      <c r="L267" s="113"/>
      <c r="M267" s="117" t="s">
        <v>14</v>
      </c>
      <c r="N267" s="124" t="s">
        <v>11</v>
      </c>
    </row>
    <row r="268" spans="2:14" ht="24.9" customHeight="1" x14ac:dyDescent="0.2">
      <c r="B268" s="51" t="str">
        <f>IF(入力シート!C270="","",248)</f>
        <v/>
      </c>
      <c r="C268" s="60" t="str">
        <f>IF(入力シート!C270="","",入力シート!T270)</f>
        <v/>
      </c>
      <c r="D268" s="68" t="str">
        <f>IF(入力シート!D270="","",入力シート!D270)</f>
        <v/>
      </c>
      <c r="E268" s="73" t="str">
        <f>IF(入力シート!E270="","",ASC(入力シート!E270))</f>
        <v/>
      </c>
      <c r="F268" s="78" t="str">
        <f>IF(入力シート!F270="","",入力シート!F270)</f>
        <v/>
      </c>
      <c r="G268" s="85" t="str">
        <f>IF(入力シート!G270="","",入力シート!G270)</f>
        <v/>
      </c>
      <c r="H268" s="92" t="str">
        <f>IF(入力シート!I270="","",入力シート!I270)</f>
        <v/>
      </c>
      <c r="I268" s="103" t="str">
        <f>IF(入力シート!J270="","",入力シート!J270)</f>
        <v/>
      </c>
      <c r="J268" s="216" t="str">
        <f>IF(入力シート!L270="","",入力シート!L270)</f>
        <v/>
      </c>
      <c r="K268" s="217"/>
      <c r="L268" s="113"/>
      <c r="M268" s="117" t="s">
        <v>14</v>
      </c>
      <c r="N268" s="124" t="s">
        <v>11</v>
      </c>
    </row>
    <row r="269" spans="2:14" ht="24.9" customHeight="1" x14ac:dyDescent="0.2">
      <c r="B269" s="51" t="str">
        <f>IF(入力シート!C271="","",249)</f>
        <v/>
      </c>
      <c r="C269" s="60" t="str">
        <f>IF(入力シート!C271="","",入力シート!T271)</f>
        <v/>
      </c>
      <c r="D269" s="68" t="str">
        <f>IF(入力シート!D271="","",入力シート!D271)</f>
        <v/>
      </c>
      <c r="E269" s="73" t="str">
        <f>IF(入力シート!E271="","",ASC(入力シート!E271))</f>
        <v/>
      </c>
      <c r="F269" s="78" t="str">
        <f>IF(入力シート!F271="","",入力シート!F271)</f>
        <v/>
      </c>
      <c r="G269" s="85" t="str">
        <f>IF(入力シート!G271="","",入力シート!G271)</f>
        <v/>
      </c>
      <c r="H269" s="92" t="str">
        <f>IF(入力シート!I271="","",入力シート!I271)</f>
        <v/>
      </c>
      <c r="I269" s="103" t="str">
        <f>IF(入力シート!J271="","",入力シート!J271)</f>
        <v/>
      </c>
      <c r="J269" s="216" t="str">
        <f>IF(入力シート!L271="","",入力シート!L271)</f>
        <v/>
      </c>
      <c r="K269" s="217"/>
      <c r="L269" s="113"/>
      <c r="M269" s="117" t="s">
        <v>14</v>
      </c>
      <c r="N269" s="124" t="s">
        <v>11</v>
      </c>
    </row>
    <row r="270" spans="2:14" ht="24.9" customHeight="1" x14ac:dyDescent="0.2">
      <c r="B270" s="51" t="str">
        <f>IF(入力シート!C272="","",250)</f>
        <v/>
      </c>
      <c r="C270" s="60" t="str">
        <f>IF(入力シート!C272="","",入力シート!T272)</f>
        <v/>
      </c>
      <c r="D270" s="68" t="str">
        <f>IF(入力シート!D272="","",入力シート!D272)</f>
        <v/>
      </c>
      <c r="E270" s="73" t="str">
        <f>IF(入力シート!E272="","",ASC(入力シート!E272))</f>
        <v/>
      </c>
      <c r="F270" s="78" t="str">
        <f>IF(入力シート!F272="","",入力シート!F272)</f>
        <v/>
      </c>
      <c r="G270" s="85" t="str">
        <f>IF(入力シート!G272="","",入力シート!G272)</f>
        <v/>
      </c>
      <c r="H270" s="92" t="str">
        <f>IF(入力シート!I272="","",入力シート!I272)</f>
        <v/>
      </c>
      <c r="I270" s="103" t="str">
        <f>IF(入力シート!J272="","",入力シート!J272)</f>
        <v/>
      </c>
      <c r="J270" s="216" t="str">
        <f>IF(入力シート!L272="","",入力シート!L272)</f>
        <v/>
      </c>
      <c r="K270" s="217"/>
      <c r="L270" s="113"/>
      <c r="M270" s="117" t="s">
        <v>14</v>
      </c>
      <c r="N270" s="124" t="s">
        <v>11</v>
      </c>
    </row>
    <row r="271" spans="2:14" ht="24.9" customHeight="1" x14ac:dyDescent="0.2">
      <c r="B271" s="51" t="str">
        <f>IF(入力シート!C273="","",251)</f>
        <v/>
      </c>
      <c r="C271" s="60" t="str">
        <f>IF(入力シート!C273="","",入力シート!T273)</f>
        <v/>
      </c>
      <c r="D271" s="68" t="str">
        <f>IF(入力シート!D273="","",入力シート!D273)</f>
        <v/>
      </c>
      <c r="E271" s="73" t="str">
        <f>IF(入力シート!E273="","",ASC(入力シート!E273))</f>
        <v/>
      </c>
      <c r="F271" s="78" t="str">
        <f>IF(入力シート!F273="","",入力シート!F273)</f>
        <v/>
      </c>
      <c r="G271" s="85" t="str">
        <f>IF(入力シート!G273="","",入力シート!G273)</f>
        <v/>
      </c>
      <c r="H271" s="92" t="str">
        <f>IF(入力シート!I273="","",入力シート!I273)</f>
        <v/>
      </c>
      <c r="I271" s="103" t="str">
        <f>IF(入力シート!J273="","",入力シート!J273)</f>
        <v/>
      </c>
      <c r="J271" s="216" t="str">
        <f>IF(入力シート!L273="","",入力シート!L273)</f>
        <v/>
      </c>
      <c r="K271" s="217"/>
      <c r="L271" s="113"/>
      <c r="M271" s="117" t="s">
        <v>14</v>
      </c>
      <c r="N271" s="124" t="s">
        <v>11</v>
      </c>
    </row>
    <row r="272" spans="2:14" ht="24.9" customHeight="1" x14ac:dyDescent="0.2">
      <c r="B272" s="51" t="str">
        <f>IF(入力シート!C274="","",252)</f>
        <v/>
      </c>
      <c r="C272" s="60" t="str">
        <f>IF(入力シート!C274="","",入力シート!T274)</f>
        <v/>
      </c>
      <c r="D272" s="68" t="str">
        <f>IF(入力シート!D274="","",入力シート!D274)</f>
        <v/>
      </c>
      <c r="E272" s="73" t="str">
        <f>IF(入力シート!E274="","",ASC(入力シート!E274))</f>
        <v/>
      </c>
      <c r="F272" s="78" t="str">
        <f>IF(入力シート!F274="","",入力シート!F274)</f>
        <v/>
      </c>
      <c r="G272" s="85" t="str">
        <f>IF(入力シート!G274="","",入力シート!G274)</f>
        <v/>
      </c>
      <c r="H272" s="92" t="str">
        <f>IF(入力シート!I274="","",入力シート!I274)</f>
        <v/>
      </c>
      <c r="I272" s="103" t="str">
        <f>IF(入力シート!J274="","",入力シート!J274)</f>
        <v/>
      </c>
      <c r="J272" s="216" t="str">
        <f>IF(入力シート!L274="","",入力シート!L274)</f>
        <v/>
      </c>
      <c r="K272" s="217"/>
      <c r="L272" s="113"/>
      <c r="M272" s="117" t="s">
        <v>14</v>
      </c>
      <c r="N272" s="124" t="s">
        <v>11</v>
      </c>
    </row>
    <row r="273" spans="2:14" ht="24.9" customHeight="1" x14ac:dyDescent="0.2">
      <c r="B273" s="51" t="str">
        <f>IF(入力シート!C275="","",253)</f>
        <v/>
      </c>
      <c r="C273" s="60" t="str">
        <f>IF(入力シート!C275="","",入力シート!T275)</f>
        <v/>
      </c>
      <c r="D273" s="68" t="str">
        <f>IF(入力シート!D275="","",入力シート!D275)</f>
        <v/>
      </c>
      <c r="E273" s="73" t="str">
        <f>IF(入力シート!E275="","",ASC(入力シート!E275))</f>
        <v/>
      </c>
      <c r="F273" s="78" t="str">
        <f>IF(入力シート!F275="","",入力シート!F275)</f>
        <v/>
      </c>
      <c r="G273" s="85" t="str">
        <f>IF(入力シート!G275="","",入力シート!G275)</f>
        <v/>
      </c>
      <c r="H273" s="92" t="str">
        <f>IF(入力シート!I275="","",入力シート!I275)</f>
        <v/>
      </c>
      <c r="I273" s="103" t="str">
        <f>IF(入力シート!J275="","",入力シート!J275)</f>
        <v/>
      </c>
      <c r="J273" s="216" t="str">
        <f>IF(入力シート!L275="","",入力シート!L275)</f>
        <v/>
      </c>
      <c r="K273" s="217"/>
      <c r="L273" s="113"/>
      <c r="M273" s="117" t="s">
        <v>14</v>
      </c>
      <c r="N273" s="124" t="s">
        <v>11</v>
      </c>
    </row>
    <row r="274" spans="2:14" ht="24.9" customHeight="1" x14ac:dyDescent="0.2">
      <c r="B274" s="51" t="str">
        <f>IF(入力シート!C276="","",254)</f>
        <v/>
      </c>
      <c r="C274" s="60" t="str">
        <f>IF(入力シート!C276="","",入力シート!T276)</f>
        <v/>
      </c>
      <c r="D274" s="68" t="str">
        <f>IF(入力シート!D276="","",入力シート!D276)</f>
        <v/>
      </c>
      <c r="E274" s="73" t="str">
        <f>IF(入力シート!E276="","",ASC(入力シート!E276))</f>
        <v/>
      </c>
      <c r="F274" s="78" t="str">
        <f>IF(入力シート!F276="","",入力シート!F276)</f>
        <v/>
      </c>
      <c r="G274" s="85" t="str">
        <f>IF(入力シート!G276="","",入力シート!G276)</f>
        <v/>
      </c>
      <c r="H274" s="92" t="str">
        <f>IF(入力シート!I276="","",入力シート!I276)</f>
        <v/>
      </c>
      <c r="I274" s="103" t="str">
        <f>IF(入力シート!J276="","",入力シート!J276)</f>
        <v/>
      </c>
      <c r="J274" s="216" t="str">
        <f>IF(入力シート!L276="","",入力シート!L276)</f>
        <v/>
      </c>
      <c r="K274" s="217"/>
      <c r="L274" s="113"/>
      <c r="M274" s="117" t="s">
        <v>14</v>
      </c>
      <c r="N274" s="124" t="s">
        <v>11</v>
      </c>
    </row>
    <row r="275" spans="2:14" ht="24.9" customHeight="1" x14ac:dyDescent="0.2">
      <c r="B275" s="51" t="str">
        <f>IF(入力シート!C277="","",255)</f>
        <v/>
      </c>
      <c r="C275" s="60" t="str">
        <f>IF(入力シート!C277="","",入力シート!T277)</f>
        <v/>
      </c>
      <c r="D275" s="68" t="str">
        <f>IF(入力シート!D277="","",入力シート!D277)</f>
        <v/>
      </c>
      <c r="E275" s="73" t="str">
        <f>IF(入力シート!E277="","",ASC(入力シート!E277))</f>
        <v/>
      </c>
      <c r="F275" s="78" t="str">
        <f>IF(入力シート!F277="","",入力シート!F277)</f>
        <v/>
      </c>
      <c r="G275" s="85" t="str">
        <f>IF(入力シート!G277="","",入力シート!G277)</f>
        <v/>
      </c>
      <c r="H275" s="92" t="str">
        <f>IF(入力シート!I277="","",入力シート!I277)</f>
        <v/>
      </c>
      <c r="I275" s="103" t="str">
        <f>IF(入力シート!J277="","",入力シート!J277)</f>
        <v/>
      </c>
      <c r="J275" s="216" t="str">
        <f>IF(入力シート!L277="","",入力シート!L277)</f>
        <v/>
      </c>
      <c r="K275" s="217"/>
      <c r="L275" s="113"/>
      <c r="M275" s="117" t="s">
        <v>14</v>
      </c>
      <c r="N275" s="124" t="s">
        <v>11</v>
      </c>
    </row>
    <row r="276" spans="2:14" ht="24.9" customHeight="1" x14ac:dyDescent="0.2">
      <c r="B276" s="51" t="str">
        <f>IF(入力シート!C278="","",256)</f>
        <v/>
      </c>
      <c r="C276" s="60" t="str">
        <f>IF(入力シート!C278="","",入力シート!T278)</f>
        <v/>
      </c>
      <c r="D276" s="68" t="str">
        <f>IF(入力シート!D278="","",入力シート!D278)</f>
        <v/>
      </c>
      <c r="E276" s="73" t="str">
        <f>IF(入力シート!E278="","",ASC(入力シート!E278))</f>
        <v/>
      </c>
      <c r="F276" s="78" t="str">
        <f>IF(入力シート!F278="","",入力シート!F278)</f>
        <v/>
      </c>
      <c r="G276" s="85" t="str">
        <f>IF(入力シート!G278="","",入力シート!G278)</f>
        <v/>
      </c>
      <c r="H276" s="92" t="str">
        <f>IF(入力シート!I278="","",入力シート!I278)</f>
        <v/>
      </c>
      <c r="I276" s="103" t="str">
        <f>IF(入力シート!J278="","",入力シート!J278)</f>
        <v/>
      </c>
      <c r="J276" s="216" t="str">
        <f>IF(入力シート!L278="","",入力シート!L278)</f>
        <v/>
      </c>
      <c r="K276" s="217"/>
      <c r="L276" s="113"/>
      <c r="M276" s="117" t="s">
        <v>14</v>
      </c>
      <c r="N276" s="124" t="s">
        <v>11</v>
      </c>
    </row>
    <row r="277" spans="2:14" ht="24.9" customHeight="1" x14ac:dyDescent="0.2">
      <c r="B277" s="51" t="str">
        <f>IF(入力シート!C279="","",257)</f>
        <v/>
      </c>
      <c r="C277" s="60" t="str">
        <f>IF(入力シート!C279="","",入力シート!T279)</f>
        <v/>
      </c>
      <c r="D277" s="68" t="str">
        <f>IF(入力シート!D279="","",入力シート!D279)</f>
        <v/>
      </c>
      <c r="E277" s="73" t="str">
        <f>IF(入力シート!E279="","",ASC(入力シート!E279))</f>
        <v/>
      </c>
      <c r="F277" s="78" t="str">
        <f>IF(入力シート!F279="","",入力シート!F279)</f>
        <v/>
      </c>
      <c r="G277" s="85" t="str">
        <f>IF(入力シート!G279="","",入力シート!G279)</f>
        <v/>
      </c>
      <c r="H277" s="92" t="str">
        <f>IF(入力シート!I279="","",入力シート!I279)</f>
        <v/>
      </c>
      <c r="I277" s="103" t="str">
        <f>IF(入力シート!J279="","",入力シート!J279)</f>
        <v/>
      </c>
      <c r="J277" s="216" t="str">
        <f>IF(入力シート!L279="","",入力シート!L279)</f>
        <v/>
      </c>
      <c r="K277" s="217"/>
      <c r="L277" s="113"/>
      <c r="M277" s="117" t="s">
        <v>14</v>
      </c>
      <c r="N277" s="124" t="s">
        <v>11</v>
      </c>
    </row>
    <row r="278" spans="2:14" ht="24.9" customHeight="1" x14ac:dyDescent="0.2">
      <c r="B278" s="51" t="str">
        <f>IF(入力シート!C280="","",258)</f>
        <v/>
      </c>
      <c r="C278" s="60" t="str">
        <f>IF(入力シート!C280="","",入力シート!T280)</f>
        <v/>
      </c>
      <c r="D278" s="68" t="str">
        <f>IF(入力シート!D280="","",入力シート!D280)</f>
        <v/>
      </c>
      <c r="E278" s="73" t="str">
        <f>IF(入力シート!E280="","",ASC(入力シート!E280))</f>
        <v/>
      </c>
      <c r="F278" s="78" t="str">
        <f>IF(入力シート!F280="","",入力シート!F280)</f>
        <v/>
      </c>
      <c r="G278" s="85" t="str">
        <f>IF(入力シート!G280="","",入力シート!G280)</f>
        <v/>
      </c>
      <c r="H278" s="92" t="str">
        <f>IF(入力シート!I280="","",入力シート!I280)</f>
        <v/>
      </c>
      <c r="I278" s="103" t="str">
        <f>IF(入力シート!J280="","",入力シート!J280)</f>
        <v/>
      </c>
      <c r="J278" s="216" t="str">
        <f>IF(入力シート!L280="","",入力シート!L280)</f>
        <v/>
      </c>
      <c r="K278" s="217"/>
      <c r="L278" s="113"/>
      <c r="M278" s="117" t="s">
        <v>14</v>
      </c>
      <c r="N278" s="124" t="s">
        <v>11</v>
      </c>
    </row>
    <row r="279" spans="2:14" ht="24.9" customHeight="1" x14ac:dyDescent="0.2">
      <c r="B279" s="51" t="str">
        <f>IF(入力シート!C281="","",259)</f>
        <v/>
      </c>
      <c r="C279" s="60" t="str">
        <f>IF(入力シート!C281="","",入力シート!T281)</f>
        <v/>
      </c>
      <c r="D279" s="68" t="str">
        <f>IF(入力シート!D281="","",入力シート!D281)</f>
        <v/>
      </c>
      <c r="E279" s="73" t="str">
        <f>IF(入力シート!E281="","",ASC(入力シート!E281))</f>
        <v/>
      </c>
      <c r="F279" s="78" t="str">
        <f>IF(入力シート!F281="","",入力シート!F281)</f>
        <v/>
      </c>
      <c r="G279" s="85" t="str">
        <f>IF(入力シート!G281="","",入力シート!G281)</f>
        <v/>
      </c>
      <c r="H279" s="92" t="str">
        <f>IF(入力シート!I281="","",入力シート!I281)</f>
        <v/>
      </c>
      <c r="I279" s="103" t="str">
        <f>IF(入力シート!J281="","",入力シート!J281)</f>
        <v/>
      </c>
      <c r="J279" s="216" t="str">
        <f>IF(入力シート!L281="","",入力シート!L281)</f>
        <v/>
      </c>
      <c r="K279" s="217"/>
      <c r="L279" s="113"/>
      <c r="M279" s="117" t="s">
        <v>14</v>
      </c>
      <c r="N279" s="124" t="s">
        <v>11</v>
      </c>
    </row>
    <row r="280" spans="2:14" ht="24.9" customHeight="1" x14ac:dyDescent="0.2">
      <c r="B280" s="52" t="str">
        <f>IF(入力シート!C282="","",260)</f>
        <v/>
      </c>
      <c r="C280" s="61" t="str">
        <f>IF(入力シート!C282="","",入力シート!T282)</f>
        <v/>
      </c>
      <c r="D280" s="69" t="str">
        <f>IF(入力シート!D282="","",入力シート!D282)</f>
        <v/>
      </c>
      <c r="E280" s="74" t="str">
        <f>IF(入力シート!E282="","",ASC(入力シート!E282))</f>
        <v/>
      </c>
      <c r="F280" s="79" t="str">
        <f>IF(入力シート!F282="","",入力シート!F282)</f>
        <v/>
      </c>
      <c r="G280" s="86" t="str">
        <f>IF(入力シート!G282="","",入力シート!G282)</f>
        <v/>
      </c>
      <c r="H280" s="93" t="str">
        <f>IF(入力シート!I282="","",入力シート!I282)</f>
        <v/>
      </c>
      <c r="I280" s="104" t="str">
        <f>IF(入力シート!J282="","",入力シート!J282)</f>
        <v/>
      </c>
      <c r="J280" s="218" t="str">
        <f>IF(入力シート!L282="","",入力シート!L282)</f>
        <v/>
      </c>
      <c r="K280" s="219"/>
      <c r="L280" s="114"/>
      <c r="M280" s="118" t="s">
        <v>14</v>
      </c>
      <c r="N280" s="125" t="s">
        <v>11</v>
      </c>
    </row>
    <row r="281" spans="2:14" ht="24.9" customHeight="1" x14ac:dyDescent="0.2">
      <c r="B281" s="53" t="str">
        <f>IF(入力シート!C283="","",261)</f>
        <v/>
      </c>
      <c r="C281" s="62" t="str">
        <f>IF(入力シート!C283="","",入力シート!T283)</f>
        <v/>
      </c>
      <c r="D281" s="70" t="str">
        <f>IF(入力シート!D283="","",入力シート!D283)</f>
        <v/>
      </c>
      <c r="E281" s="75" t="str">
        <f>IF(入力シート!E283="","",ASC(入力シート!E283))</f>
        <v/>
      </c>
      <c r="F281" s="80" t="str">
        <f>IF(入力シート!F283="","",入力シート!F283)</f>
        <v/>
      </c>
      <c r="G281" s="87" t="str">
        <f>IF(入力シート!G283="","",入力シート!G283)</f>
        <v/>
      </c>
      <c r="H281" s="94" t="str">
        <f>IF(入力シート!I283="","",入力シート!I283)</f>
        <v/>
      </c>
      <c r="I281" s="105" t="str">
        <f>IF(入力シート!J283="","",入力シート!J283)</f>
        <v/>
      </c>
      <c r="J281" s="220" t="str">
        <f>IF(入力シート!L283="","",入力シート!L283)</f>
        <v/>
      </c>
      <c r="K281" s="221"/>
      <c r="L281" s="115"/>
      <c r="M281" s="119" t="s">
        <v>14</v>
      </c>
      <c r="N281" s="126" t="s">
        <v>11</v>
      </c>
    </row>
    <row r="282" spans="2:14" ht="24.9" customHeight="1" x14ac:dyDescent="0.2">
      <c r="B282" s="51" t="str">
        <f>IF(入力シート!C284="","",262)</f>
        <v/>
      </c>
      <c r="C282" s="60" t="str">
        <f>IF(入力シート!C284="","",入力シート!T284)</f>
        <v/>
      </c>
      <c r="D282" s="68" t="str">
        <f>IF(入力シート!D284="","",入力シート!D284)</f>
        <v/>
      </c>
      <c r="E282" s="73" t="str">
        <f>IF(入力シート!E284="","",ASC(入力シート!E284))</f>
        <v/>
      </c>
      <c r="F282" s="78" t="str">
        <f>IF(入力シート!F284="","",入力シート!F284)</f>
        <v/>
      </c>
      <c r="G282" s="85" t="str">
        <f>IF(入力シート!G284="","",入力シート!G284)</f>
        <v/>
      </c>
      <c r="H282" s="92" t="str">
        <f>IF(入力シート!I284="","",入力シート!I284)</f>
        <v/>
      </c>
      <c r="I282" s="103" t="str">
        <f>IF(入力シート!J284="","",入力シート!J284)</f>
        <v/>
      </c>
      <c r="J282" s="216" t="str">
        <f>IF(入力シート!L284="","",入力シート!L284)</f>
        <v/>
      </c>
      <c r="K282" s="217"/>
      <c r="L282" s="113"/>
      <c r="M282" s="117" t="s">
        <v>14</v>
      </c>
      <c r="N282" s="124" t="s">
        <v>11</v>
      </c>
    </row>
    <row r="283" spans="2:14" ht="24.9" customHeight="1" x14ac:dyDescent="0.2">
      <c r="B283" s="51" t="str">
        <f>IF(入力シート!C285="","",263)</f>
        <v/>
      </c>
      <c r="C283" s="60" t="str">
        <f>IF(入力シート!C285="","",入力シート!T285)</f>
        <v/>
      </c>
      <c r="D283" s="68" t="str">
        <f>IF(入力シート!D285="","",入力シート!D285)</f>
        <v/>
      </c>
      <c r="E283" s="73" t="str">
        <f>IF(入力シート!E285="","",ASC(入力シート!E285))</f>
        <v/>
      </c>
      <c r="F283" s="78" t="str">
        <f>IF(入力シート!F285="","",入力シート!F285)</f>
        <v/>
      </c>
      <c r="G283" s="85" t="str">
        <f>IF(入力シート!G285="","",入力シート!G285)</f>
        <v/>
      </c>
      <c r="H283" s="92" t="str">
        <f>IF(入力シート!I285="","",入力シート!I285)</f>
        <v/>
      </c>
      <c r="I283" s="103" t="str">
        <f>IF(入力シート!J285="","",入力シート!J285)</f>
        <v/>
      </c>
      <c r="J283" s="216" t="str">
        <f>IF(入力シート!L285="","",入力シート!L285)</f>
        <v/>
      </c>
      <c r="K283" s="217"/>
      <c r="L283" s="113"/>
      <c r="M283" s="117" t="s">
        <v>14</v>
      </c>
      <c r="N283" s="124" t="s">
        <v>11</v>
      </c>
    </row>
    <row r="284" spans="2:14" ht="24.9" customHeight="1" x14ac:dyDescent="0.2">
      <c r="B284" s="51" t="str">
        <f>IF(入力シート!C286="","",264)</f>
        <v/>
      </c>
      <c r="C284" s="60" t="str">
        <f>IF(入力シート!C286="","",入力シート!T286)</f>
        <v/>
      </c>
      <c r="D284" s="68" t="str">
        <f>IF(入力シート!D286="","",入力シート!D286)</f>
        <v/>
      </c>
      <c r="E284" s="73" t="str">
        <f>IF(入力シート!E286="","",ASC(入力シート!E286))</f>
        <v/>
      </c>
      <c r="F284" s="78" t="str">
        <f>IF(入力シート!F286="","",入力シート!F286)</f>
        <v/>
      </c>
      <c r="G284" s="85" t="str">
        <f>IF(入力シート!G286="","",入力シート!G286)</f>
        <v/>
      </c>
      <c r="H284" s="92" t="str">
        <f>IF(入力シート!I286="","",入力シート!I286)</f>
        <v/>
      </c>
      <c r="I284" s="103" t="str">
        <f>IF(入力シート!J286="","",入力シート!J286)</f>
        <v/>
      </c>
      <c r="J284" s="216" t="str">
        <f>IF(入力シート!L286="","",入力シート!L286)</f>
        <v/>
      </c>
      <c r="K284" s="217"/>
      <c r="L284" s="113"/>
      <c r="M284" s="117" t="s">
        <v>14</v>
      </c>
      <c r="N284" s="124" t="s">
        <v>11</v>
      </c>
    </row>
    <row r="285" spans="2:14" ht="24.9" customHeight="1" x14ac:dyDescent="0.2">
      <c r="B285" s="51" t="str">
        <f>IF(入力シート!C287="","",265)</f>
        <v/>
      </c>
      <c r="C285" s="60" t="str">
        <f>IF(入力シート!C287="","",入力シート!T287)</f>
        <v/>
      </c>
      <c r="D285" s="68" t="str">
        <f>IF(入力シート!D287="","",入力シート!D287)</f>
        <v/>
      </c>
      <c r="E285" s="73" t="str">
        <f>IF(入力シート!E287="","",ASC(入力シート!E287))</f>
        <v/>
      </c>
      <c r="F285" s="78" t="str">
        <f>IF(入力シート!F287="","",入力シート!F287)</f>
        <v/>
      </c>
      <c r="G285" s="85" t="str">
        <f>IF(入力シート!G287="","",入力シート!G287)</f>
        <v/>
      </c>
      <c r="H285" s="92" t="str">
        <f>IF(入力シート!I287="","",入力シート!I287)</f>
        <v/>
      </c>
      <c r="I285" s="103" t="str">
        <f>IF(入力シート!J287="","",入力シート!J287)</f>
        <v/>
      </c>
      <c r="J285" s="216" t="str">
        <f>IF(入力シート!L287="","",入力シート!L287)</f>
        <v/>
      </c>
      <c r="K285" s="217"/>
      <c r="L285" s="113"/>
      <c r="M285" s="117" t="s">
        <v>14</v>
      </c>
      <c r="N285" s="124" t="s">
        <v>11</v>
      </c>
    </row>
    <row r="286" spans="2:14" ht="24.9" customHeight="1" x14ac:dyDescent="0.2">
      <c r="B286" s="51" t="str">
        <f>IF(入力シート!C288="","",266)</f>
        <v/>
      </c>
      <c r="C286" s="60" t="str">
        <f>IF(入力シート!C288="","",入力シート!T288)</f>
        <v/>
      </c>
      <c r="D286" s="68" t="str">
        <f>IF(入力シート!D288="","",入力シート!D288)</f>
        <v/>
      </c>
      <c r="E286" s="73" t="str">
        <f>IF(入力シート!E288="","",ASC(入力シート!E288))</f>
        <v/>
      </c>
      <c r="F286" s="78" t="str">
        <f>IF(入力シート!F288="","",入力シート!F288)</f>
        <v/>
      </c>
      <c r="G286" s="85" t="str">
        <f>IF(入力シート!G288="","",入力シート!G288)</f>
        <v/>
      </c>
      <c r="H286" s="92" t="str">
        <f>IF(入力シート!I288="","",入力シート!I288)</f>
        <v/>
      </c>
      <c r="I286" s="103" t="str">
        <f>IF(入力シート!J288="","",入力シート!J288)</f>
        <v/>
      </c>
      <c r="J286" s="216" t="str">
        <f>IF(入力シート!L288="","",入力シート!L288)</f>
        <v/>
      </c>
      <c r="K286" s="217"/>
      <c r="L286" s="113"/>
      <c r="M286" s="117" t="s">
        <v>14</v>
      </c>
      <c r="N286" s="124" t="s">
        <v>11</v>
      </c>
    </row>
    <row r="287" spans="2:14" ht="24.9" customHeight="1" x14ac:dyDescent="0.2">
      <c r="B287" s="51" t="str">
        <f>IF(入力シート!C289="","",267)</f>
        <v/>
      </c>
      <c r="C287" s="60" t="str">
        <f>IF(入力シート!C289="","",入力シート!T289)</f>
        <v/>
      </c>
      <c r="D287" s="68" t="str">
        <f>IF(入力シート!D289="","",入力シート!D289)</f>
        <v/>
      </c>
      <c r="E287" s="73" t="str">
        <f>IF(入力シート!E289="","",ASC(入力シート!E289))</f>
        <v/>
      </c>
      <c r="F287" s="78" t="str">
        <f>IF(入力シート!F289="","",入力シート!F289)</f>
        <v/>
      </c>
      <c r="G287" s="85" t="str">
        <f>IF(入力シート!G289="","",入力シート!G289)</f>
        <v/>
      </c>
      <c r="H287" s="92" t="str">
        <f>IF(入力シート!I289="","",入力シート!I289)</f>
        <v/>
      </c>
      <c r="I287" s="103" t="str">
        <f>IF(入力シート!J289="","",入力シート!J289)</f>
        <v/>
      </c>
      <c r="J287" s="216" t="str">
        <f>IF(入力シート!L289="","",入力シート!L289)</f>
        <v/>
      </c>
      <c r="K287" s="217"/>
      <c r="L287" s="113"/>
      <c r="M287" s="117" t="s">
        <v>14</v>
      </c>
      <c r="N287" s="124" t="s">
        <v>11</v>
      </c>
    </row>
    <row r="288" spans="2:14" ht="24.9" customHeight="1" x14ac:dyDescent="0.2">
      <c r="B288" s="51" t="str">
        <f>IF(入力シート!C290="","",268)</f>
        <v/>
      </c>
      <c r="C288" s="60" t="str">
        <f>IF(入力シート!C290="","",入力シート!T290)</f>
        <v/>
      </c>
      <c r="D288" s="68" t="str">
        <f>IF(入力シート!D290="","",入力シート!D290)</f>
        <v/>
      </c>
      <c r="E288" s="73" t="str">
        <f>IF(入力シート!E290="","",ASC(入力シート!E290))</f>
        <v/>
      </c>
      <c r="F288" s="78" t="str">
        <f>IF(入力シート!F290="","",入力シート!F290)</f>
        <v/>
      </c>
      <c r="G288" s="85" t="str">
        <f>IF(入力シート!G290="","",入力シート!G290)</f>
        <v/>
      </c>
      <c r="H288" s="92" t="str">
        <f>IF(入力シート!I290="","",入力シート!I290)</f>
        <v/>
      </c>
      <c r="I288" s="103" t="str">
        <f>IF(入力シート!J290="","",入力シート!J290)</f>
        <v/>
      </c>
      <c r="J288" s="216" t="str">
        <f>IF(入力シート!L290="","",入力シート!L290)</f>
        <v/>
      </c>
      <c r="K288" s="217"/>
      <c r="L288" s="113"/>
      <c r="M288" s="117" t="s">
        <v>14</v>
      </c>
      <c r="N288" s="124" t="s">
        <v>11</v>
      </c>
    </row>
    <row r="289" spans="2:14" ht="24.9" customHeight="1" x14ac:dyDescent="0.2">
      <c r="B289" s="51" t="str">
        <f>IF(入力シート!C291="","",269)</f>
        <v/>
      </c>
      <c r="C289" s="60" t="str">
        <f>IF(入力シート!C291="","",入力シート!T291)</f>
        <v/>
      </c>
      <c r="D289" s="68" t="str">
        <f>IF(入力シート!D291="","",入力シート!D291)</f>
        <v/>
      </c>
      <c r="E289" s="73" t="str">
        <f>IF(入力シート!E291="","",ASC(入力シート!E291))</f>
        <v/>
      </c>
      <c r="F289" s="78" t="str">
        <f>IF(入力シート!F291="","",入力シート!F291)</f>
        <v/>
      </c>
      <c r="G289" s="85" t="str">
        <f>IF(入力シート!G291="","",入力シート!G291)</f>
        <v/>
      </c>
      <c r="H289" s="92" t="str">
        <f>IF(入力シート!I291="","",入力シート!I291)</f>
        <v/>
      </c>
      <c r="I289" s="103" t="str">
        <f>IF(入力シート!J291="","",入力シート!J291)</f>
        <v/>
      </c>
      <c r="J289" s="216" t="str">
        <f>IF(入力シート!L291="","",入力シート!L291)</f>
        <v/>
      </c>
      <c r="K289" s="217"/>
      <c r="L289" s="113"/>
      <c r="M289" s="117" t="s">
        <v>14</v>
      </c>
      <c r="N289" s="124" t="s">
        <v>11</v>
      </c>
    </row>
    <row r="290" spans="2:14" ht="24.9" customHeight="1" x14ac:dyDescent="0.2">
      <c r="B290" s="51" t="str">
        <f>IF(入力シート!C292="","",270)</f>
        <v/>
      </c>
      <c r="C290" s="60" t="str">
        <f>IF(入力シート!C292="","",入力シート!T292)</f>
        <v/>
      </c>
      <c r="D290" s="68" t="str">
        <f>IF(入力シート!D292="","",入力シート!D292)</f>
        <v/>
      </c>
      <c r="E290" s="73" t="str">
        <f>IF(入力シート!E292="","",ASC(入力シート!E292))</f>
        <v/>
      </c>
      <c r="F290" s="78" t="str">
        <f>IF(入力シート!F292="","",入力シート!F292)</f>
        <v/>
      </c>
      <c r="G290" s="85" t="str">
        <f>IF(入力シート!G292="","",入力シート!G292)</f>
        <v/>
      </c>
      <c r="H290" s="92" t="str">
        <f>IF(入力シート!I292="","",入力シート!I292)</f>
        <v/>
      </c>
      <c r="I290" s="103" t="str">
        <f>IF(入力シート!J292="","",入力シート!J292)</f>
        <v/>
      </c>
      <c r="J290" s="216" t="str">
        <f>IF(入力シート!L292="","",入力シート!L292)</f>
        <v/>
      </c>
      <c r="K290" s="217"/>
      <c r="L290" s="113"/>
      <c r="M290" s="117" t="s">
        <v>14</v>
      </c>
      <c r="N290" s="124" t="s">
        <v>11</v>
      </c>
    </row>
    <row r="291" spans="2:14" ht="24.9" customHeight="1" x14ac:dyDescent="0.2">
      <c r="B291" s="51" t="str">
        <f>IF(入力シート!C293="","",271)</f>
        <v/>
      </c>
      <c r="C291" s="60" t="str">
        <f>IF(入力シート!C293="","",入力シート!T293)</f>
        <v/>
      </c>
      <c r="D291" s="68" t="str">
        <f>IF(入力シート!D293="","",入力シート!D293)</f>
        <v/>
      </c>
      <c r="E291" s="73" t="str">
        <f>IF(入力シート!E293="","",ASC(入力シート!E293))</f>
        <v/>
      </c>
      <c r="F291" s="78" t="str">
        <f>IF(入力シート!F293="","",入力シート!F293)</f>
        <v/>
      </c>
      <c r="G291" s="85" t="str">
        <f>IF(入力シート!G293="","",入力シート!G293)</f>
        <v/>
      </c>
      <c r="H291" s="92" t="str">
        <f>IF(入力シート!I293="","",入力シート!I293)</f>
        <v/>
      </c>
      <c r="I291" s="103" t="str">
        <f>IF(入力シート!J293="","",入力シート!J293)</f>
        <v/>
      </c>
      <c r="J291" s="216" t="str">
        <f>IF(入力シート!L293="","",入力シート!L293)</f>
        <v/>
      </c>
      <c r="K291" s="217"/>
      <c r="L291" s="113"/>
      <c r="M291" s="117" t="s">
        <v>14</v>
      </c>
      <c r="N291" s="124" t="s">
        <v>11</v>
      </c>
    </row>
    <row r="292" spans="2:14" ht="24.9" customHeight="1" x14ac:dyDescent="0.2">
      <c r="B292" s="51" t="str">
        <f>IF(入力シート!C294="","",272)</f>
        <v/>
      </c>
      <c r="C292" s="60" t="str">
        <f>IF(入力シート!C294="","",入力シート!T294)</f>
        <v/>
      </c>
      <c r="D292" s="68" t="str">
        <f>IF(入力シート!D294="","",入力シート!D294)</f>
        <v/>
      </c>
      <c r="E292" s="73" t="str">
        <f>IF(入力シート!E294="","",ASC(入力シート!E294))</f>
        <v/>
      </c>
      <c r="F292" s="78" t="str">
        <f>IF(入力シート!F294="","",入力シート!F294)</f>
        <v/>
      </c>
      <c r="G292" s="85" t="str">
        <f>IF(入力シート!G294="","",入力シート!G294)</f>
        <v/>
      </c>
      <c r="H292" s="92" t="str">
        <f>IF(入力シート!I294="","",入力シート!I294)</f>
        <v/>
      </c>
      <c r="I292" s="103" t="str">
        <f>IF(入力シート!J294="","",入力シート!J294)</f>
        <v/>
      </c>
      <c r="J292" s="216" t="str">
        <f>IF(入力シート!L294="","",入力シート!L294)</f>
        <v/>
      </c>
      <c r="K292" s="217"/>
      <c r="L292" s="113"/>
      <c r="M292" s="117" t="s">
        <v>14</v>
      </c>
      <c r="N292" s="124" t="s">
        <v>11</v>
      </c>
    </row>
    <row r="293" spans="2:14" ht="24.9" customHeight="1" x14ac:dyDescent="0.2">
      <c r="B293" s="51" t="str">
        <f>IF(入力シート!C295="","",273)</f>
        <v/>
      </c>
      <c r="C293" s="60" t="str">
        <f>IF(入力シート!C295="","",入力シート!T295)</f>
        <v/>
      </c>
      <c r="D293" s="68" t="str">
        <f>IF(入力シート!D295="","",入力シート!D295)</f>
        <v/>
      </c>
      <c r="E293" s="73" t="str">
        <f>IF(入力シート!E295="","",ASC(入力シート!E295))</f>
        <v/>
      </c>
      <c r="F293" s="78" t="str">
        <f>IF(入力シート!F295="","",入力シート!F295)</f>
        <v/>
      </c>
      <c r="G293" s="85" t="str">
        <f>IF(入力シート!G295="","",入力シート!G295)</f>
        <v/>
      </c>
      <c r="H293" s="92" t="str">
        <f>IF(入力シート!I295="","",入力シート!I295)</f>
        <v/>
      </c>
      <c r="I293" s="103" t="str">
        <f>IF(入力シート!J295="","",入力シート!J295)</f>
        <v/>
      </c>
      <c r="J293" s="216" t="str">
        <f>IF(入力シート!L295="","",入力シート!L295)</f>
        <v/>
      </c>
      <c r="K293" s="217"/>
      <c r="L293" s="113"/>
      <c r="M293" s="117" t="s">
        <v>14</v>
      </c>
      <c r="N293" s="124" t="s">
        <v>11</v>
      </c>
    </row>
    <row r="294" spans="2:14" ht="24.9" customHeight="1" x14ac:dyDescent="0.2">
      <c r="B294" s="51" t="str">
        <f>IF(入力シート!C296="","",274)</f>
        <v/>
      </c>
      <c r="C294" s="60" t="str">
        <f>IF(入力シート!C296="","",入力シート!T296)</f>
        <v/>
      </c>
      <c r="D294" s="68" t="str">
        <f>IF(入力シート!D296="","",入力シート!D296)</f>
        <v/>
      </c>
      <c r="E294" s="73" t="str">
        <f>IF(入力シート!E296="","",ASC(入力シート!E296))</f>
        <v/>
      </c>
      <c r="F294" s="78" t="str">
        <f>IF(入力シート!F296="","",入力シート!F296)</f>
        <v/>
      </c>
      <c r="G294" s="85" t="str">
        <f>IF(入力シート!G296="","",入力シート!G296)</f>
        <v/>
      </c>
      <c r="H294" s="92" t="str">
        <f>IF(入力シート!I296="","",入力シート!I296)</f>
        <v/>
      </c>
      <c r="I294" s="103" t="str">
        <f>IF(入力シート!J296="","",入力シート!J296)</f>
        <v/>
      </c>
      <c r="J294" s="216" t="str">
        <f>IF(入力シート!L296="","",入力シート!L296)</f>
        <v/>
      </c>
      <c r="K294" s="217"/>
      <c r="L294" s="113"/>
      <c r="M294" s="117" t="s">
        <v>14</v>
      </c>
      <c r="N294" s="124" t="s">
        <v>11</v>
      </c>
    </row>
    <row r="295" spans="2:14" ht="24.9" customHeight="1" x14ac:dyDescent="0.2">
      <c r="B295" s="51" t="str">
        <f>IF(入力シート!C297="","",275)</f>
        <v/>
      </c>
      <c r="C295" s="60" t="str">
        <f>IF(入力シート!C297="","",入力シート!T297)</f>
        <v/>
      </c>
      <c r="D295" s="68" t="str">
        <f>IF(入力シート!D297="","",入力シート!D297)</f>
        <v/>
      </c>
      <c r="E295" s="73" t="str">
        <f>IF(入力シート!E297="","",ASC(入力シート!E297))</f>
        <v/>
      </c>
      <c r="F295" s="78" t="str">
        <f>IF(入力シート!F297="","",入力シート!F297)</f>
        <v/>
      </c>
      <c r="G295" s="85" t="str">
        <f>IF(入力シート!G297="","",入力シート!G297)</f>
        <v/>
      </c>
      <c r="H295" s="92" t="str">
        <f>IF(入力シート!I297="","",入力シート!I297)</f>
        <v/>
      </c>
      <c r="I295" s="103" t="str">
        <f>IF(入力シート!J297="","",入力シート!J297)</f>
        <v/>
      </c>
      <c r="J295" s="216" t="str">
        <f>IF(入力シート!L297="","",入力シート!L297)</f>
        <v/>
      </c>
      <c r="K295" s="217"/>
      <c r="L295" s="113"/>
      <c r="M295" s="117" t="s">
        <v>14</v>
      </c>
      <c r="N295" s="124" t="s">
        <v>11</v>
      </c>
    </row>
    <row r="296" spans="2:14" ht="24.9" customHeight="1" x14ac:dyDescent="0.2">
      <c r="B296" s="51" t="str">
        <f>IF(入力シート!C298="","",276)</f>
        <v/>
      </c>
      <c r="C296" s="60" t="str">
        <f>IF(入力シート!C298="","",入力シート!T298)</f>
        <v/>
      </c>
      <c r="D296" s="68" t="str">
        <f>IF(入力シート!D298="","",入力シート!D298)</f>
        <v/>
      </c>
      <c r="E296" s="73" t="str">
        <f>IF(入力シート!E298="","",ASC(入力シート!E298))</f>
        <v/>
      </c>
      <c r="F296" s="78" t="str">
        <f>IF(入力シート!F298="","",入力シート!F298)</f>
        <v/>
      </c>
      <c r="G296" s="85" t="str">
        <f>IF(入力シート!G298="","",入力シート!G298)</f>
        <v/>
      </c>
      <c r="H296" s="92" t="str">
        <f>IF(入力シート!I298="","",入力シート!I298)</f>
        <v/>
      </c>
      <c r="I296" s="103" t="str">
        <f>IF(入力シート!J298="","",入力シート!J298)</f>
        <v/>
      </c>
      <c r="J296" s="216" t="str">
        <f>IF(入力シート!L298="","",入力シート!L298)</f>
        <v/>
      </c>
      <c r="K296" s="217"/>
      <c r="L296" s="113"/>
      <c r="M296" s="117" t="s">
        <v>14</v>
      </c>
      <c r="N296" s="124" t="s">
        <v>11</v>
      </c>
    </row>
    <row r="297" spans="2:14" ht="24.9" customHeight="1" x14ac:dyDescent="0.2">
      <c r="B297" s="51" t="str">
        <f>IF(入力シート!C299="","",277)</f>
        <v/>
      </c>
      <c r="C297" s="60" t="str">
        <f>IF(入力シート!C299="","",入力シート!T299)</f>
        <v/>
      </c>
      <c r="D297" s="68" t="str">
        <f>IF(入力シート!D299="","",入力シート!D299)</f>
        <v/>
      </c>
      <c r="E297" s="73" t="str">
        <f>IF(入力シート!E299="","",ASC(入力シート!E299))</f>
        <v/>
      </c>
      <c r="F297" s="78" t="str">
        <f>IF(入力シート!F299="","",入力シート!F299)</f>
        <v/>
      </c>
      <c r="G297" s="85" t="str">
        <f>IF(入力シート!G299="","",入力シート!G299)</f>
        <v/>
      </c>
      <c r="H297" s="92" t="str">
        <f>IF(入力シート!I299="","",入力シート!I299)</f>
        <v/>
      </c>
      <c r="I297" s="103" t="str">
        <f>IF(入力シート!J299="","",入力シート!J299)</f>
        <v/>
      </c>
      <c r="J297" s="216" t="str">
        <f>IF(入力シート!L299="","",入力シート!L299)</f>
        <v/>
      </c>
      <c r="K297" s="217"/>
      <c r="L297" s="113"/>
      <c r="M297" s="117" t="s">
        <v>14</v>
      </c>
      <c r="N297" s="124" t="s">
        <v>11</v>
      </c>
    </row>
    <row r="298" spans="2:14" ht="24.9" customHeight="1" x14ac:dyDescent="0.2">
      <c r="B298" s="51" t="str">
        <f>IF(入力シート!C300="","",278)</f>
        <v/>
      </c>
      <c r="C298" s="60" t="str">
        <f>IF(入力シート!C300="","",入力シート!T300)</f>
        <v/>
      </c>
      <c r="D298" s="68" t="str">
        <f>IF(入力シート!D300="","",入力シート!D300)</f>
        <v/>
      </c>
      <c r="E298" s="73" t="str">
        <f>IF(入力シート!E300="","",ASC(入力シート!E300))</f>
        <v/>
      </c>
      <c r="F298" s="78" t="str">
        <f>IF(入力シート!F300="","",入力シート!F300)</f>
        <v/>
      </c>
      <c r="G298" s="85" t="str">
        <f>IF(入力シート!G300="","",入力シート!G300)</f>
        <v/>
      </c>
      <c r="H298" s="92" t="str">
        <f>IF(入力シート!I300="","",入力シート!I300)</f>
        <v/>
      </c>
      <c r="I298" s="103" t="str">
        <f>IF(入力シート!J300="","",入力シート!J300)</f>
        <v/>
      </c>
      <c r="J298" s="216" t="str">
        <f>IF(入力シート!L300="","",入力シート!L300)</f>
        <v/>
      </c>
      <c r="K298" s="217"/>
      <c r="L298" s="113"/>
      <c r="M298" s="117" t="s">
        <v>14</v>
      </c>
      <c r="N298" s="124" t="s">
        <v>11</v>
      </c>
    </row>
    <row r="299" spans="2:14" ht="24.9" customHeight="1" x14ac:dyDescent="0.2">
      <c r="B299" s="51" t="str">
        <f>IF(入力シート!C301="","",279)</f>
        <v/>
      </c>
      <c r="C299" s="60" t="str">
        <f>IF(入力シート!C301="","",入力シート!T301)</f>
        <v/>
      </c>
      <c r="D299" s="68" t="str">
        <f>IF(入力シート!D301="","",入力シート!D301)</f>
        <v/>
      </c>
      <c r="E299" s="73" t="str">
        <f>IF(入力シート!E301="","",ASC(入力シート!E301))</f>
        <v/>
      </c>
      <c r="F299" s="78" t="str">
        <f>IF(入力シート!F301="","",入力シート!F301)</f>
        <v/>
      </c>
      <c r="G299" s="85" t="str">
        <f>IF(入力シート!G301="","",入力シート!G301)</f>
        <v/>
      </c>
      <c r="H299" s="92" t="str">
        <f>IF(入力シート!I301="","",入力シート!I301)</f>
        <v/>
      </c>
      <c r="I299" s="103" t="str">
        <f>IF(入力シート!J301="","",入力シート!J301)</f>
        <v/>
      </c>
      <c r="J299" s="216" t="str">
        <f>IF(入力シート!L301="","",入力シート!L301)</f>
        <v/>
      </c>
      <c r="K299" s="217"/>
      <c r="L299" s="113"/>
      <c r="M299" s="117" t="s">
        <v>14</v>
      </c>
      <c r="N299" s="124" t="s">
        <v>11</v>
      </c>
    </row>
    <row r="300" spans="2:14" ht="24.9" customHeight="1" x14ac:dyDescent="0.2">
      <c r="B300" s="52" t="str">
        <f>IF(入力シート!C302="","",280)</f>
        <v/>
      </c>
      <c r="C300" s="61" t="str">
        <f>IF(入力シート!C302="","",入力シート!T302)</f>
        <v/>
      </c>
      <c r="D300" s="69" t="str">
        <f>IF(入力シート!D302="","",入力シート!D302)</f>
        <v/>
      </c>
      <c r="E300" s="74" t="str">
        <f>IF(入力シート!E302="","",ASC(入力シート!E302))</f>
        <v/>
      </c>
      <c r="F300" s="79" t="str">
        <f>IF(入力シート!F302="","",入力シート!F302)</f>
        <v/>
      </c>
      <c r="G300" s="86" t="str">
        <f>IF(入力シート!G302="","",入力シート!G302)</f>
        <v/>
      </c>
      <c r="H300" s="93" t="str">
        <f>IF(入力シート!I302="","",入力シート!I302)</f>
        <v/>
      </c>
      <c r="I300" s="104" t="str">
        <f>IF(入力シート!J302="","",入力シート!J302)</f>
        <v/>
      </c>
      <c r="J300" s="218" t="str">
        <f>IF(入力シート!L302="","",入力シート!L302)</f>
        <v/>
      </c>
      <c r="K300" s="219"/>
      <c r="L300" s="114"/>
      <c r="M300" s="118" t="s">
        <v>14</v>
      </c>
      <c r="N300" s="125" t="s">
        <v>11</v>
      </c>
    </row>
    <row r="301" spans="2:14" ht="24.9" customHeight="1" x14ac:dyDescent="0.2">
      <c r="B301" s="53" t="str">
        <f>IF(入力シート!C303="","",281)</f>
        <v/>
      </c>
      <c r="C301" s="62" t="str">
        <f>IF(入力シート!C303="","",入力シート!T303)</f>
        <v/>
      </c>
      <c r="D301" s="70" t="str">
        <f>IF(入力シート!D303="","",入力シート!D303)</f>
        <v/>
      </c>
      <c r="E301" s="75" t="str">
        <f>IF(入力シート!E303="","",ASC(入力シート!E303))</f>
        <v/>
      </c>
      <c r="F301" s="80" t="str">
        <f>IF(入力シート!F303="","",入力シート!F303)</f>
        <v/>
      </c>
      <c r="G301" s="87" t="str">
        <f>IF(入力シート!G303="","",入力シート!G303)</f>
        <v/>
      </c>
      <c r="H301" s="94" t="str">
        <f>IF(入力シート!I303="","",入力シート!I303)</f>
        <v/>
      </c>
      <c r="I301" s="105" t="str">
        <f>IF(入力シート!J303="","",入力シート!J303)</f>
        <v/>
      </c>
      <c r="J301" s="220" t="str">
        <f>IF(入力シート!L303="","",入力シート!L303)</f>
        <v/>
      </c>
      <c r="K301" s="221"/>
      <c r="L301" s="115"/>
      <c r="M301" s="119" t="s">
        <v>14</v>
      </c>
      <c r="N301" s="126" t="s">
        <v>11</v>
      </c>
    </row>
    <row r="302" spans="2:14" ht="24.9" customHeight="1" x14ac:dyDescent="0.2">
      <c r="B302" s="51" t="str">
        <f>IF(入力シート!C304="","",282)</f>
        <v/>
      </c>
      <c r="C302" s="60" t="str">
        <f>IF(入力シート!C304="","",入力シート!T304)</f>
        <v/>
      </c>
      <c r="D302" s="68" t="str">
        <f>IF(入力シート!D304="","",入力シート!D304)</f>
        <v/>
      </c>
      <c r="E302" s="73" t="str">
        <f>IF(入力シート!E304="","",ASC(入力シート!E304))</f>
        <v/>
      </c>
      <c r="F302" s="78" t="str">
        <f>IF(入力シート!F304="","",入力シート!F304)</f>
        <v/>
      </c>
      <c r="G302" s="85" t="str">
        <f>IF(入力シート!G304="","",入力シート!G304)</f>
        <v/>
      </c>
      <c r="H302" s="92" t="str">
        <f>IF(入力シート!I304="","",入力シート!I304)</f>
        <v/>
      </c>
      <c r="I302" s="103" t="str">
        <f>IF(入力シート!J304="","",入力シート!J304)</f>
        <v/>
      </c>
      <c r="J302" s="216" t="str">
        <f>IF(入力シート!L304="","",入力シート!L304)</f>
        <v/>
      </c>
      <c r="K302" s="217"/>
      <c r="L302" s="113"/>
      <c r="M302" s="117" t="s">
        <v>14</v>
      </c>
      <c r="N302" s="124" t="s">
        <v>11</v>
      </c>
    </row>
    <row r="303" spans="2:14" ht="24.9" customHeight="1" x14ac:dyDescent="0.2">
      <c r="B303" s="51" t="str">
        <f>IF(入力シート!C305="","",283)</f>
        <v/>
      </c>
      <c r="C303" s="60" t="str">
        <f>IF(入力シート!C305="","",入力シート!T305)</f>
        <v/>
      </c>
      <c r="D303" s="68" t="str">
        <f>IF(入力シート!D305="","",入力シート!D305)</f>
        <v/>
      </c>
      <c r="E303" s="73" t="str">
        <f>IF(入力シート!E305="","",ASC(入力シート!E305))</f>
        <v/>
      </c>
      <c r="F303" s="78" t="str">
        <f>IF(入力シート!F305="","",入力シート!F305)</f>
        <v/>
      </c>
      <c r="G303" s="85" t="str">
        <f>IF(入力シート!G305="","",入力シート!G305)</f>
        <v/>
      </c>
      <c r="H303" s="92" t="str">
        <f>IF(入力シート!I305="","",入力シート!I305)</f>
        <v/>
      </c>
      <c r="I303" s="103" t="str">
        <f>IF(入力シート!J305="","",入力シート!J305)</f>
        <v/>
      </c>
      <c r="J303" s="216" t="str">
        <f>IF(入力シート!L305="","",入力シート!L305)</f>
        <v/>
      </c>
      <c r="K303" s="217"/>
      <c r="L303" s="113"/>
      <c r="M303" s="117" t="s">
        <v>14</v>
      </c>
      <c r="N303" s="124" t="s">
        <v>11</v>
      </c>
    </row>
    <row r="304" spans="2:14" ht="24.9" customHeight="1" x14ac:dyDescent="0.2">
      <c r="B304" s="51" t="str">
        <f>IF(入力シート!C306="","",284)</f>
        <v/>
      </c>
      <c r="C304" s="60" t="str">
        <f>IF(入力シート!C306="","",入力シート!T306)</f>
        <v/>
      </c>
      <c r="D304" s="68" t="str">
        <f>IF(入力シート!D306="","",入力シート!D306)</f>
        <v/>
      </c>
      <c r="E304" s="73" t="str">
        <f>IF(入力シート!E306="","",ASC(入力シート!E306))</f>
        <v/>
      </c>
      <c r="F304" s="78" t="str">
        <f>IF(入力シート!F306="","",入力シート!F306)</f>
        <v/>
      </c>
      <c r="G304" s="85" t="str">
        <f>IF(入力シート!G306="","",入力シート!G306)</f>
        <v/>
      </c>
      <c r="H304" s="92" t="str">
        <f>IF(入力シート!I306="","",入力シート!I306)</f>
        <v/>
      </c>
      <c r="I304" s="103" t="str">
        <f>IF(入力シート!J306="","",入力シート!J306)</f>
        <v/>
      </c>
      <c r="J304" s="216" t="str">
        <f>IF(入力シート!L306="","",入力シート!L306)</f>
        <v/>
      </c>
      <c r="K304" s="217"/>
      <c r="L304" s="113"/>
      <c r="M304" s="117" t="s">
        <v>14</v>
      </c>
      <c r="N304" s="124" t="s">
        <v>11</v>
      </c>
    </row>
    <row r="305" spans="2:14" ht="24.9" customHeight="1" x14ac:dyDescent="0.2">
      <c r="B305" s="51" t="str">
        <f>IF(入力シート!C307="","",285)</f>
        <v/>
      </c>
      <c r="C305" s="60" t="str">
        <f>IF(入力シート!C307="","",入力シート!T307)</f>
        <v/>
      </c>
      <c r="D305" s="68" t="str">
        <f>IF(入力シート!D307="","",入力シート!D307)</f>
        <v/>
      </c>
      <c r="E305" s="73" t="str">
        <f>IF(入力シート!E307="","",ASC(入力シート!E307))</f>
        <v/>
      </c>
      <c r="F305" s="78" t="str">
        <f>IF(入力シート!F307="","",入力シート!F307)</f>
        <v/>
      </c>
      <c r="G305" s="85" t="str">
        <f>IF(入力シート!G307="","",入力シート!G307)</f>
        <v/>
      </c>
      <c r="H305" s="92" t="str">
        <f>IF(入力シート!I307="","",入力シート!I307)</f>
        <v/>
      </c>
      <c r="I305" s="103" t="str">
        <f>IF(入力シート!J307="","",入力シート!J307)</f>
        <v/>
      </c>
      <c r="J305" s="216" t="str">
        <f>IF(入力シート!L307="","",入力シート!L307)</f>
        <v/>
      </c>
      <c r="K305" s="217"/>
      <c r="L305" s="113"/>
      <c r="M305" s="117" t="s">
        <v>14</v>
      </c>
      <c r="N305" s="124" t="s">
        <v>11</v>
      </c>
    </row>
    <row r="306" spans="2:14" ht="24.9" customHeight="1" x14ac:dyDescent="0.2">
      <c r="B306" s="51" t="str">
        <f>IF(入力シート!C308="","",286)</f>
        <v/>
      </c>
      <c r="C306" s="60" t="str">
        <f>IF(入力シート!C308="","",入力シート!T308)</f>
        <v/>
      </c>
      <c r="D306" s="68" t="str">
        <f>IF(入力シート!D308="","",入力シート!D308)</f>
        <v/>
      </c>
      <c r="E306" s="73" t="str">
        <f>IF(入力シート!E308="","",ASC(入力シート!E308))</f>
        <v/>
      </c>
      <c r="F306" s="78" t="str">
        <f>IF(入力シート!F308="","",入力シート!F308)</f>
        <v/>
      </c>
      <c r="G306" s="85" t="str">
        <f>IF(入力シート!G308="","",入力シート!G308)</f>
        <v/>
      </c>
      <c r="H306" s="92" t="str">
        <f>IF(入力シート!I308="","",入力シート!I308)</f>
        <v/>
      </c>
      <c r="I306" s="103" t="str">
        <f>IF(入力シート!J308="","",入力シート!J308)</f>
        <v/>
      </c>
      <c r="J306" s="216" t="str">
        <f>IF(入力シート!L308="","",入力シート!L308)</f>
        <v/>
      </c>
      <c r="K306" s="217"/>
      <c r="L306" s="113"/>
      <c r="M306" s="117" t="s">
        <v>14</v>
      </c>
      <c r="N306" s="124" t="s">
        <v>11</v>
      </c>
    </row>
    <row r="307" spans="2:14" ht="24.9" customHeight="1" x14ac:dyDescent="0.2">
      <c r="B307" s="51" t="str">
        <f>IF(入力シート!C309="","",287)</f>
        <v/>
      </c>
      <c r="C307" s="60" t="str">
        <f>IF(入力シート!C309="","",入力シート!T309)</f>
        <v/>
      </c>
      <c r="D307" s="68" t="str">
        <f>IF(入力シート!D309="","",入力シート!D309)</f>
        <v/>
      </c>
      <c r="E307" s="73" t="str">
        <f>IF(入力シート!E309="","",ASC(入力シート!E309))</f>
        <v/>
      </c>
      <c r="F307" s="78" t="str">
        <f>IF(入力シート!F309="","",入力シート!F309)</f>
        <v/>
      </c>
      <c r="G307" s="85" t="str">
        <f>IF(入力シート!G309="","",入力シート!G309)</f>
        <v/>
      </c>
      <c r="H307" s="92" t="str">
        <f>IF(入力シート!I309="","",入力シート!I309)</f>
        <v/>
      </c>
      <c r="I307" s="103" t="str">
        <f>IF(入力シート!J309="","",入力シート!J309)</f>
        <v/>
      </c>
      <c r="J307" s="216" t="str">
        <f>IF(入力シート!L309="","",入力シート!L309)</f>
        <v/>
      </c>
      <c r="K307" s="217"/>
      <c r="L307" s="113"/>
      <c r="M307" s="117" t="s">
        <v>14</v>
      </c>
      <c r="N307" s="124" t="s">
        <v>11</v>
      </c>
    </row>
    <row r="308" spans="2:14" ht="24.9" customHeight="1" x14ac:dyDescent="0.2">
      <c r="B308" s="51" t="str">
        <f>IF(入力シート!C310="","",288)</f>
        <v/>
      </c>
      <c r="C308" s="60" t="str">
        <f>IF(入力シート!C310="","",入力シート!T310)</f>
        <v/>
      </c>
      <c r="D308" s="68" t="str">
        <f>IF(入力シート!D310="","",入力シート!D310)</f>
        <v/>
      </c>
      <c r="E308" s="73" t="str">
        <f>IF(入力シート!E310="","",ASC(入力シート!E310))</f>
        <v/>
      </c>
      <c r="F308" s="78" t="str">
        <f>IF(入力シート!F310="","",入力シート!F310)</f>
        <v/>
      </c>
      <c r="G308" s="85" t="str">
        <f>IF(入力シート!G310="","",入力シート!G310)</f>
        <v/>
      </c>
      <c r="H308" s="92" t="str">
        <f>IF(入力シート!I310="","",入力シート!I310)</f>
        <v/>
      </c>
      <c r="I308" s="103" t="str">
        <f>IF(入力シート!J310="","",入力シート!J310)</f>
        <v/>
      </c>
      <c r="J308" s="216" t="str">
        <f>IF(入力シート!L310="","",入力シート!L310)</f>
        <v/>
      </c>
      <c r="K308" s="217"/>
      <c r="L308" s="113"/>
      <c r="M308" s="117" t="s">
        <v>14</v>
      </c>
      <c r="N308" s="124" t="s">
        <v>11</v>
      </c>
    </row>
    <row r="309" spans="2:14" ht="24.9" customHeight="1" x14ac:dyDescent="0.2">
      <c r="B309" s="51" t="str">
        <f>IF(入力シート!C311="","",289)</f>
        <v/>
      </c>
      <c r="C309" s="60" t="str">
        <f>IF(入力シート!C311="","",入力シート!T311)</f>
        <v/>
      </c>
      <c r="D309" s="68" t="str">
        <f>IF(入力シート!D311="","",入力シート!D311)</f>
        <v/>
      </c>
      <c r="E309" s="73" t="str">
        <f>IF(入力シート!E311="","",ASC(入力シート!E311))</f>
        <v/>
      </c>
      <c r="F309" s="78" t="str">
        <f>IF(入力シート!F311="","",入力シート!F311)</f>
        <v/>
      </c>
      <c r="G309" s="85" t="str">
        <f>IF(入力シート!G311="","",入力シート!G311)</f>
        <v/>
      </c>
      <c r="H309" s="92" t="str">
        <f>IF(入力シート!I311="","",入力シート!I311)</f>
        <v/>
      </c>
      <c r="I309" s="103" t="str">
        <f>IF(入力シート!J311="","",入力シート!J311)</f>
        <v/>
      </c>
      <c r="J309" s="216" t="str">
        <f>IF(入力シート!L311="","",入力シート!L311)</f>
        <v/>
      </c>
      <c r="K309" s="217"/>
      <c r="L309" s="113"/>
      <c r="M309" s="117" t="s">
        <v>14</v>
      </c>
      <c r="N309" s="124" t="s">
        <v>11</v>
      </c>
    </row>
    <row r="310" spans="2:14" ht="24.9" customHeight="1" x14ac:dyDescent="0.2">
      <c r="B310" s="51" t="str">
        <f>IF(入力シート!C312="","",290)</f>
        <v/>
      </c>
      <c r="C310" s="60" t="str">
        <f>IF(入力シート!C312="","",入力シート!T312)</f>
        <v/>
      </c>
      <c r="D310" s="68" t="str">
        <f>IF(入力シート!D312="","",入力シート!D312)</f>
        <v/>
      </c>
      <c r="E310" s="73" t="str">
        <f>IF(入力シート!E312="","",ASC(入力シート!E312))</f>
        <v/>
      </c>
      <c r="F310" s="78" t="str">
        <f>IF(入力シート!F312="","",入力シート!F312)</f>
        <v/>
      </c>
      <c r="G310" s="85" t="str">
        <f>IF(入力シート!G312="","",入力シート!G312)</f>
        <v/>
      </c>
      <c r="H310" s="92" t="str">
        <f>IF(入力シート!I312="","",入力シート!I312)</f>
        <v/>
      </c>
      <c r="I310" s="103" t="str">
        <f>IF(入力シート!J312="","",入力シート!J312)</f>
        <v/>
      </c>
      <c r="J310" s="216" t="str">
        <f>IF(入力シート!L312="","",入力シート!L312)</f>
        <v/>
      </c>
      <c r="K310" s="217"/>
      <c r="L310" s="113"/>
      <c r="M310" s="117" t="s">
        <v>14</v>
      </c>
      <c r="N310" s="124" t="s">
        <v>11</v>
      </c>
    </row>
    <row r="311" spans="2:14" ht="24.9" customHeight="1" x14ac:dyDescent="0.2">
      <c r="B311" s="51" t="str">
        <f>IF(入力シート!C313="","",291)</f>
        <v/>
      </c>
      <c r="C311" s="60" t="str">
        <f>IF(入力シート!C313="","",入力シート!T313)</f>
        <v/>
      </c>
      <c r="D311" s="68" t="str">
        <f>IF(入力シート!D313="","",入力シート!D313)</f>
        <v/>
      </c>
      <c r="E311" s="73" t="str">
        <f>IF(入力シート!E313="","",ASC(入力シート!E313))</f>
        <v/>
      </c>
      <c r="F311" s="78" t="str">
        <f>IF(入力シート!F313="","",入力シート!F313)</f>
        <v/>
      </c>
      <c r="G311" s="85" t="str">
        <f>IF(入力シート!G313="","",入力シート!G313)</f>
        <v/>
      </c>
      <c r="H311" s="92" t="str">
        <f>IF(入力シート!I313="","",入力シート!I313)</f>
        <v/>
      </c>
      <c r="I311" s="103" t="str">
        <f>IF(入力シート!J313="","",入力シート!J313)</f>
        <v/>
      </c>
      <c r="J311" s="216" t="str">
        <f>IF(入力シート!L313="","",入力シート!L313)</f>
        <v/>
      </c>
      <c r="K311" s="217"/>
      <c r="L311" s="113"/>
      <c r="M311" s="117" t="s">
        <v>14</v>
      </c>
      <c r="N311" s="124" t="s">
        <v>11</v>
      </c>
    </row>
    <row r="312" spans="2:14" ht="24.9" customHeight="1" x14ac:dyDescent="0.2">
      <c r="B312" s="51" t="str">
        <f>IF(入力シート!C314="","",292)</f>
        <v/>
      </c>
      <c r="C312" s="60" t="str">
        <f>IF(入力シート!C314="","",入力シート!T314)</f>
        <v/>
      </c>
      <c r="D312" s="68" t="str">
        <f>IF(入力シート!D314="","",入力シート!D314)</f>
        <v/>
      </c>
      <c r="E312" s="73" t="str">
        <f>IF(入力シート!E314="","",ASC(入力シート!E314))</f>
        <v/>
      </c>
      <c r="F312" s="78" t="str">
        <f>IF(入力シート!F314="","",入力シート!F314)</f>
        <v/>
      </c>
      <c r="G312" s="85" t="str">
        <f>IF(入力シート!G314="","",入力シート!G314)</f>
        <v/>
      </c>
      <c r="H312" s="92" t="str">
        <f>IF(入力シート!I314="","",入力シート!I314)</f>
        <v/>
      </c>
      <c r="I312" s="103" t="str">
        <f>IF(入力シート!J314="","",入力シート!J314)</f>
        <v/>
      </c>
      <c r="J312" s="216" t="str">
        <f>IF(入力シート!L314="","",入力シート!L314)</f>
        <v/>
      </c>
      <c r="K312" s="217"/>
      <c r="L312" s="113"/>
      <c r="M312" s="117" t="s">
        <v>14</v>
      </c>
      <c r="N312" s="124" t="s">
        <v>11</v>
      </c>
    </row>
    <row r="313" spans="2:14" ht="24.9" customHeight="1" x14ac:dyDescent="0.2">
      <c r="B313" s="51" t="str">
        <f>IF(入力シート!C315="","",293)</f>
        <v/>
      </c>
      <c r="C313" s="60" t="str">
        <f>IF(入力シート!C315="","",入力シート!T315)</f>
        <v/>
      </c>
      <c r="D313" s="68" t="str">
        <f>IF(入力シート!D315="","",入力シート!D315)</f>
        <v/>
      </c>
      <c r="E313" s="73" t="str">
        <f>IF(入力シート!E315="","",ASC(入力シート!E315))</f>
        <v/>
      </c>
      <c r="F313" s="78" t="str">
        <f>IF(入力シート!F315="","",入力シート!F315)</f>
        <v/>
      </c>
      <c r="G313" s="85" t="str">
        <f>IF(入力シート!G315="","",入力シート!G315)</f>
        <v/>
      </c>
      <c r="H313" s="92" t="str">
        <f>IF(入力シート!I315="","",入力シート!I315)</f>
        <v/>
      </c>
      <c r="I313" s="103" t="str">
        <f>IF(入力シート!J315="","",入力シート!J315)</f>
        <v/>
      </c>
      <c r="J313" s="216" t="str">
        <f>IF(入力シート!L315="","",入力シート!L315)</f>
        <v/>
      </c>
      <c r="K313" s="217"/>
      <c r="L313" s="113"/>
      <c r="M313" s="117" t="s">
        <v>14</v>
      </c>
      <c r="N313" s="124" t="s">
        <v>11</v>
      </c>
    </row>
    <row r="314" spans="2:14" ht="24.9" customHeight="1" x14ac:dyDescent="0.2">
      <c r="B314" s="51" t="str">
        <f>IF(入力シート!C316="","",294)</f>
        <v/>
      </c>
      <c r="C314" s="60" t="str">
        <f>IF(入力シート!C316="","",入力シート!T316)</f>
        <v/>
      </c>
      <c r="D314" s="68" t="str">
        <f>IF(入力シート!D316="","",入力シート!D316)</f>
        <v/>
      </c>
      <c r="E314" s="73" t="str">
        <f>IF(入力シート!E316="","",ASC(入力シート!E316))</f>
        <v/>
      </c>
      <c r="F314" s="78" t="str">
        <f>IF(入力シート!F316="","",入力シート!F316)</f>
        <v/>
      </c>
      <c r="G314" s="85" t="str">
        <f>IF(入力シート!G316="","",入力シート!G316)</f>
        <v/>
      </c>
      <c r="H314" s="92" t="str">
        <f>IF(入力シート!I316="","",入力シート!I316)</f>
        <v/>
      </c>
      <c r="I314" s="103" t="str">
        <f>IF(入力シート!J316="","",入力シート!J316)</f>
        <v/>
      </c>
      <c r="J314" s="216" t="str">
        <f>IF(入力シート!L316="","",入力シート!L316)</f>
        <v/>
      </c>
      <c r="K314" s="217"/>
      <c r="L314" s="113"/>
      <c r="M314" s="117" t="s">
        <v>14</v>
      </c>
      <c r="N314" s="124" t="s">
        <v>11</v>
      </c>
    </row>
    <row r="315" spans="2:14" ht="24.9" customHeight="1" x14ac:dyDescent="0.2">
      <c r="B315" s="51" t="str">
        <f>IF(入力シート!C317="","",295)</f>
        <v/>
      </c>
      <c r="C315" s="60" t="str">
        <f>IF(入力シート!C317="","",入力シート!T317)</f>
        <v/>
      </c>
      <c r="D315" s="68" t="str">
        <f>IF(入力シート!D317="","",入力シート!D317)</f>
        <v/>
      </c>
      <c r="E315" s="73" t="str">
        <f>IF(入力シート!E317="","",ASC(入力シート!E317))</f>
        <v/>
      </c>
      <c r="F315" s="78" t="str">
        <f>IF(入力シート!F317="","",入力シート!F317)</f>
        <v/>
      </c>
      <c r="G315" s="85" t="str">
        <f>IF(入力シート!G317="","",入力シート!G317)</f>
        <v/>
      </c>
      <c r="H315" s="92" t="str">
        <f>IF(入力シート!I317="","",入力シート!I317)</f>
        <v/>
      </c>
      <c r="I315" s="103" t="str">
        <f>IF(入力シート!J317="","",入力シート!J317)</f>
        <v/>
      </c>
      <c r="J315" s="216" t="str">
        <f>IF(入力シート!L317="","",入力シート!L317)</f>
        <v/>
      </c>
      <c r="K315" s="217"/>
      <c r="L315" s="113"/>
      <c r="M315" s="117" t="s">
        <v>14</v>
      </c>
      <c r="N315" s="124" t="s">
        <v>11</v>
      </c>
    </row>
    <row r="316" spans="2:14" ht="24.9" customHeight="1" x14ac:dyDescent="0.2">
      <c r="B316" s="51" t="str">
        <f>IF(入力シート!C318="","",296)</f>
        <v/>
      </c>
      <c r="C316" s="60" t="str">
        <f>IF(入力シート!C318="","",入力シート!T318)</f>
        <v/>
      </c>
      <c r="D316" s="68" t="str">
        <f>IF(入力シート!D318="","",入力シート!D318)</f>
        <v/>
      </c>
      <c r="E316" s="73" t="str">
        <f>IF(入力シート!E318="","",ASC(入力シート!E318))</f>
        <v/>
      </c>
      <c r="F316" s="78" t="str">
        <f>IF(入力シート!F318="","",入力シート!F318)</f>
        <v/>
      </c>
      <c r="G316" s="85" t="str">
        <f>IF(入力シート!G318="","",入力シート!G318)</f>
        <v/>
      </c>
      <c r="H316" s="92" t="str">
        <f>IF(入力シート!I318="","",入力シート!I318)</f>
        <v/>
      </c>
      <c r="I316" s="103" t="str">
        <f>IF(入力シート!J318="","",入力シート!J318)</f>
        <v/>
      </c>
      <c r="J316" s="216" t="str">
        <f>IF(入力シート!L318="","",入力シート!L318)</f>
        <v/>
      </c>
      <c r="K316" s="217"/>
      <c r="L316" s="113"/>
      <c r="M316" s="117" t="s">
        <v>14</v>
      </c>
      <c r="N316" s="124" t="s">
        <v>11</v>
      </c>
    </row>
    <row r="317" spans="2:14" ht="24.9" customHeight="1" x14ac:dyDescent="0.2">
      <c r="B317" s="51" t="str">
        <f>IF(入力シート!C319="","",297)</f>
        <v/>
      </c>
      <c r="C317" s="60" t="str">
        <f>IF(入力シート!C319="","",入力シート!T319)</f>
        <v/>
      </c>
      <c r="D317" s="68" t="str">
        <f>IF(入力シート!D319="","",入力シート!D319)</f>
        <v/>
      </c>
      <c r="E317" s="73" t="str">
        <f>IF(入力シート!E319="","",ASC(入力シート!E319))</f>
        <v/>
      </c>
      <c r="F317" s="78" t="str">
        <f>IF(入力シート!F319="","",入力シート!F319)</f>
        <v/>
      </c>
      <c r="G317" s="85" t="str">
        <f>IF(入力シート!G319="","",入力シート!G319)</f>
        <v/>
      </c>
      <c r="H317" s="92" t="str">
        <f>IF(入力シート!I319="","",入力シート!I319)</f>
        <v/>
      </c>
      <c r="I317" s="103" t="str">
        <f>IF(入力シート!J319="","",入力シート!J319)</f>
        <v/>
      </c>
      <c r="J317" s="216" t="str">
        <f>IF(入力シート!L319="","",入力シート!L319)</f>
        <v/>
      </c>
      <c r="K317" s="217"/>
      <c r="L317" s="113"/>
      <c r="M317" s="117" t="s">
        <v>14</v>
      </c>
      <c r="N317" s="124" t="s">
        <v>11</v>
      </c>
    </row>
    <row r="318" spans="2:14" ht="24.9" customHeight="1" x14ac:dyDescent="0.2">
      <c r="B318" s="51" t="str">
        <f>IF(入力シート!C320="","",298)</f>
        <v/>
      </c>
      <c r="C318" s="60" t="str">
        <f>IF(入力シート!C320="","",入力シート!T320)</f>
        <v/>
      </c>
      <c r="D318" s="68" t="str">
        <f>IF(入力シート!D320="","",入力シート!D320)</f>
        <v/>
      </c>
      <c r="E318" s="73" t="str">
        <f>IF(入力シート!E320="","",ASC(入力シート!E320))</f>
        <v/>
      </c>
      <c r="F318" s="78" t="str">
        <f>IF(入力シート!F320="","",入力シート!F320)</f>
        <v/>
      </c>
      <c r="G318" s="85" t="str">
        <f>IF(入力シート!G320="","",入力シート!G320)</f>
        <v/>
      </c>
      <c r="H318" s="92" t="str">
        <f>IF(入力シート!I320="","",入力シート!I320)</f>
        <v/>
      </c>
      <c r="I318" s="103" t="str">
        <f>IF(入力シート!J320="","",入力シート!J320)</f>
        <v/>
      </c>
      <c r="J318" s="216" t="str">
        <f>IF(入力シート!L320="","",入力シート!L320)</f>
        <v/>
      </c>
      <c r="K318" s="217"/>
      <c r="L318" s="113"/>
      <c r="M318" s="117" t="s">
        <v>14</v>
      </c>
      <c r="N318" s="124" t="s">
        <v>11</v>
      </c>
    </row>
    <row r="319" spans="2:14" ht="24.9" customHeight="1" x14ac:dyDescent="0.2">
      <c r="B319" s="51" t="str">
        <f>IF(入力シート!C321="","",299)</f>
        <v/>
      </c>
      <c r="C319" s="60" t="str">
        <f>IF(入力シート!C321="","",入力シート!T321)</f>
        <v/>
      </c>
      <c r="D319" s="68" t="str">
        <f>IF(入力シート!D321="","",入力シート!D321)</f>
        <v/>
      </c>
      <c r="E319" s="73" t="str">
        <f>IF(入力シート!E321="","",ASC(入力シート!E321))</f>
        <v/>
      </c>
      <c r="F319" s="78" t="str">
        <f>IF(入力シート!F321="","",入力シート!F321)</f>
        <v/>
      </c>
      <c r="G319" s="85" t="str">
        <f>IF(入力シート!G321="","",入力シート!G321)</f>
        <v/>
      </c>
      <c r="H319" s="92" t="str">
        <f>IF(入力シート!I321="","",入力シート!I321)</f>
        <v/>
      </c>
      <c r="I319" s="103" t="str">
        <f>IF(入力シート!J321="","",入力シート!J321)</f>
        <v/>
      </c>
      <c r="J319" s="216" t="str">
        <f>IF(入力シート!L321="","",入力シート!L321)</f>
        <v/>
      </c>
      <c r="K319" s="217"/>
      <c r="L319" s="113"/>
      <c r="M319" s="117" t="s">
        <v>14</v>
      </c>
      <c r="N319" s="124" t="s">
        <v>11</v>
      </c>
    </row>
    <row r="320" spans="2:14" ht="24.9" customHeight="1" x14ac:dyDescent="0.2">
      <c r="B320" s="52" t="str">
        <f>IF(入力シート!C322="","",300)</f>
        <v/>
      </c>
      <c r="C320" s="61" t="str">
        <f>IF(入力シート!C322="","",入力シート!T322)</f>
        <v/>
      </c>
      <c r="D320" s="69" t="str">
        <f>IF(入力シート!D322="","",入力シート!D322)</f>
        <v/>
      </c>
      <c r="E320" s="74" t="str">
        <f>IF(入力シート!E322="","",ASC(入力シート!E322))</f>
        <v/>
      </c>
      <c r="F320" s="79" t="str">
        <f>IF(入力シート!F322="","",入力シート!F322)</f>
        <v/>
      </c>
      <c r="G320" s="86" t="str">
        <f>IF(入力シート!G322="","",入力シート!G322)</f>
        <v/>
      </c>
      <c r="H320" s="93" t="str">
        <f>IF(入力シート!I322="","",入力シート!I322)</f>
        <v/>
      </c>
      <c r="I320" s="104" t="str">
        <f>IF(入力シート!J322="","",入力シート!J322)</f>
        <v/>
      </c>
      <c r="J320" s="218" t="str">
        <f>IF(入力シート!L322="","",入力シート!L322)</f>
        <v/>
      </c>
      <c r="K320" s="219"/>
      <c r="L320" s="114"/>
      <c r="M320" s="118" t="s">
        <v>14</v>
      </c>
      <c r="N320" s="125" t="s">
        <v>11</v>
      </c>
    </row>
    <row r="321" spans="2:14" ht="24.9" customHeight="1" x14ac:dyDescent="0.2">
      <c r="B321" s="53" t="str">
        <f>IF(入力シート!C323="","",301)</f>
        <v/>
      </c>
      <c r="C321" s="62" t="str">
        <f>IF(入力シート!C323="","",入力シート!T323)</f>
        <v/>
      </c>
      <c r="D321" s="70" t="str">
        <f>IF(入力シート!D323="","",入力シート!D323)</f>
        <v/>
      </c>
      <c r="E321" s="75" t="str">
        <f>IF(入力シート!E323="","",ASC(入力シート!E323))</f>
        <v/>
      </c>
      <c r="F321" s="80" t="str">
        <f>IF(入力シート!F323="","",入力シート!F323)</f>
        <v/>
      </c>
      <c r="G321" s="87" t="str">
        <f>IF(入力シート!G323="","",入力シート!G323)</f>
        <v/>
      </c>
      <c r="H321" s="94" t="str">
        <f>IF(入力シート!I323="","",入力シート!I323)</f>
        <v/>
      </c>
      <c r="I321" s="105" t="str">
        <f>IF(入力シート!J323="","",入力シート!J323)</f>
        <v/>
      </c>
      <c r="J321" s="220" t="str">
        <f>IF(入力シート!L323="","",入力シート!L323)</f>
        <v/>
      </c>
      <c r="K321" s="221"/>
      <c r="L321" s="115"/>
      <c r="M321" s="119" t="s">
        <v>14</v>
      </c>
      <c r="N321" s="126" t="s">
        <v>11</v>
      </c>
    </row>
    <row r="322" spans="2:14" ht="24.9" customHeight="1" x14ac:dyDescent="0.2">
      <c r="B322" s="51" t="str">
        <f>IF(入力シート!C324="","",302)</f>
        <v/>
      </c>
      <c r="C322" s="60" t="str">
        <f>IF(入力シート!C324="","",入力シート!T324)</f>
        <v/>
      </c>
      <c r="D322" s="68" t="str">
        <f>IF(入力シート!D324="","",入力シート!D324)</f>
        <v/>
      </c>
      <c r="E322" s="73" t="str">
        <f>IF(入力シート!E324="","",ASC(入力シート!E324))</f>
        <v/>
      </c>
      <c r="F322" s="78" t="str">
        <f>IF(入力シート!F324="","",入力シート!F324)</f>
        <v/>
      </c>
      <c r="G322" s="85" t="str">
        <f>IF(入力シート!G324="","",入力シート!G324)</f>
        <v/>
      </c>
      <c r="H322" s="92" t="str">
        <f>IF(入力シート!I324="","",入力シート!I324)</f>
        <v/>
      </c>
      <c r="I322" s="103" t="str">
        <f>IF(入力シート!J324="","",入力シート!J324)</f>
        <v/>
      </c>
      <c r="J322" s="216" t="str">
        <f>IF(入力シート!L324="","",入力シート!L324)</f>
        <v/>
      </c>
      <c r="K322" s="217"/>
      <c r="L322" s="113"/>
      <c r="M322" s="117" t="s">
        <v>14</v>
      </c>
      <c r="N322" s="124" t="s">
        <v>11</v>
      </c>
    </row>
    <row r="323" spans="2:14" ht="24.9" customHeight="1" x14ac:dyDescent="0.2">
      <c r="B323" s="51" t="str">
        <f>IF(入力シート!C325="","",303)</f>
        <v/>
      </c>
      <c r="C323" s="60" t="str">
        <f>IF(入力シート!C325="","",入力シート!T325)</f>
        <v/>
      </c>
      <c r="D323" s="68" t="str">
        <f>IF(入力シート!D325="","",入力シート!D325)</f>
        <v/>
      </c>
      <c r="E323" s="73" t="str">
        <f>IF(入力シート!E325="","",ASC(入力シート!E325))</f>
        <v/>
      </c>
      <c r="F323" s="78" t="str">
        <f>IF(入力シート!F325="","",入力シート!F325)</f>
        <v/>
      </c>
      <c r="G323" s="85" t="str">
        <f>IF(入力シート!G325="","",入力シート!G325)</f>
        <v/>
      </c>
      <c r="H323" s="92" t="str">
        <f>IF(入力シート!I325="","",入力シート!I325)</f>
        <v/>
      </c>
      <c r="I323" s="103" t="str">
        <f>IF(入力シート!J325="","",入力シート!J325)</f>
        <v/>
      </c>
      <c r="J323" s="216" t="str">
        <f>IF(入力シート!L325="","",入力シート!L325)</f>
        <v/>
      </c>
      <c r="K323" s="217"/>
      <c r="L323" s="113"/>
      <c r="M323" s="117" t="s">
        <v>14</v>
      </c>
      <c r="N323" s="124" t="s">
        <v>11</v>
      </c>
    </row>
    <row r="324" spans="2:14" ht="24.9" customHeight="1" x14ac:dyDescent="0.2">
      <c r="B324" s="51" t="str">
        <f>IF(入力シート!C326="","",304)</f>
        <v/>
      </c>
      <c r="C324" s="60" t="str">
        <f>IF(入力シート!C326="","",入力シート!T326)</f>
        <v/>
      </c>
      <c r="D324" s="68" t="str">
        <f>IF(入力シート!D326="","",入力シート!D326)</f>
        <v/>
      </c>
      <c r="E324" s="73" t="str">
        <f>IF(入力シート!E326="","",ASC(入力シート!E326))</f>
        <v/>
      </c>
      <c r="F324" s="78" t="str">
        <f>IF(入力シート!F326="","",入力シート!F326)</f>
        <v/>
      </c>
      <c r="G324" s="85" t="str">
        <f>IF(入力シート!G326="","",入力シート!G326)</f>
        <v/>
      </c>
      <c r="H324" s="92" t="str">
        <f>IF(入力シート!I326="","",入力シート!I326)</f>
        <v/>
      </c>
      <c r="I324" s="103" t="str">
        <f>IF(入力シート!J326="","",入力シート!J326)</f>
        <v/>
      </c>
      <c r="J324" s="216" t="str">
        <f>IF(入力シート!L326="","",入力シート!L326)</f>
        <v/>
      </c>
      <c r="K324" s="217"/>
      <c r="L324" s="113"/>
      <c r="M324" s="117" t="s">
        <v>14</v>
      </c>
      <c r="N324" s="124" t="s">
        <v>11</v>
      </c>
    </row>
    <row r="325" spans="2:14" ht="24.9" customHeight="1" x14ac:dyDescent="0.2">
      <c r="B325" s="51" t="str">
        <f>IF(入力シート!C327="","",305)</f>
        <v/>
      </c>
      <c r="C325" s="60" t="str">
        <f>IF(入力シート!C327="","",入力シート!T327)</f>
        <v/>
      </c>
      <c r="D325" s="68" t="str">
        <f>IF(入力シート!D327="","",入力シート!D327)</f>
        <v/>
      </c>
      <c r="E325" s="73" t="str">
        <f>IF(入力シート!E327="","",ASC(入力シート!E327))</f>
        <v/>
      </c>
      <c r="F325" s="78" t="str">
        <f>IF(入力シート!F327="","",入力シート!F327)</f>
        <v/>
      </c>
      <c r="G325" s="85" t="str">
        <f>IF(入力シート!G327="","",入力シート!G327)</f>
        <v/>
      </c>
      <c r="H325" s="92" t="str">
        <f>IF(入力シート!I327="","",入力シート!I327)</f>
        <v/>
      </c>
      <c r="I325" s="103" t="str">
        <f>IF(入力シート!J327="","",入力シート!J327)</f>
        <v/>
      </c>
      <c r="J325" s="216" t="str">
        <f>IF(入力シート!L327="","",入力シート!L327)</f>
        <v/>
      </c>
      <c r="K325" s="217"/>
      <c r="L325" s="113"/>
      <c r="M325" s="117" t="s">
        <v>14</v>
      </c>
      <c r="N325" s="124" t="s">
        <v>11</v>
      </c>
    </row>
    <row r="326" spans="2:14" ht="24.9" customHeight="1" x14ac:dyDescent="0.2">
      <c r="B326" s="51" t="str">
        <f>IF(入力シート!C328="","",306)</f>
        <v/>
      </c>
      <c r="C326" s="60" t="str">
        <f>IF(入力シート!C328="","",入力シート!T328)</f>
        <v/>
      </c>
      <c r="D326" s="68" t="str">
        <f>IF(入力シート!D328="","",入力シート!D328)</f>
        <v/>
      </c>
      <c r="E326" s="73" t="str">
        <f>IF(入力シート!E328="","",ASC(入力シート!E328))</f>
        <v/>
      </c>
      <c r="F326" s="78" t="str">
        <f>IF(入力シート!F328="","",入力シート!F328)</f>
        <v/>
      </c>
      <c r="G326" s="85" t="str">
        <f>IF(入力シート!G328="","",入力シート!G328)</f>
        <v/>
      </c>
      <c r="H326" s="92" t="str">
        <f>IF(入力シート!I328="","",入力シート!I328)</f>
        <v/>
      </c>
      <c r="I326" s="103" t="str">
        <f>IF(入力シート!J328="","",入力シート!J328)</f>
        <v/>
      </c>
      <c r="J326" s="216" t="str">
        <f>IF(入力シート!L328="","",入力シート!L328)</f>
        <v/>
      </c>
      <c r="K326" s="217"/>
      <c r="L326" s="113"/>
      <c r="M326" s="117" t="s">
        <v>14</v>
      </c>
      <c r="N326" s="124" t="s">
        <v>11</v>
      </c>
    </row>
    <row r="327" spans="2:14" ht="24.9" customHeight="1" x14ac:dyDescent="0.2">
      <c r="B327" s="51" t="str">
        <f>IF(入力シート!C329="","",307)</f>
        <v/>
      </c>
      <c r="C327" s="60" t="str">
        <f>IF(入力シート!C329="","",入力シート!T329)</f>
        <v/>
      </c>
      <c r="D327" s="68" t="str">
        <f>IF(入力シート!D329="","",入力シート!D329)</f>
        <v/>
      </c>
      <c r="E327" s="73" t="str">
        <f>IF(入力シート!E329="","",ASC(入力シート!E329))</f>
        <v/>
      </c>
      <c r="F327" s="78" t="str">
        <f>IF(入力シート!F329="","",入力シート!F329)</f>
        <v/>
      </c>
      <c r="G327" s="85" t="str">
        <f>IF(入力シート!G329="","",入力シート!G329)</f>
        <v/>
      </c>
      <c r="H327" s="92" t="str">
        <f>IF(入力シート!I329="","",入力シート!I329)</f>
        <v/>
      </c>
      <c r="I327" s="103" t="str">
        <f>IF(入力シート!J329="","",入力シート!J329)</f>
        <v/>
      </c>
      <c r="J327" s="216" t="str">
        <f>IF(入力シート!L329="","",入力シート!L329)</f>
        <v/>
      </c>
      <c r="K327" s="217"/>
      <c r="L327" s="113"/>
      <c r="M327" s="117" t="s">
        <v>14</v>
      </c>
      <c r="N327" s="124" t="s">
        <v>11</v>
      </c>
    </row>
    <row r="328" spans="2:14" ht="24.9" customHeight="1" x14ac:dyDescent="0.2">
      <c r="B328" s="51" t="str">
        <f>IF(入力シート!C330="","",308)</f>
        <v/>
      </c>
      <c r="C328" s="60" t="str">
        <f>IF(入力シート!C330="","",入力シート!T330)</f>
        <v/>
      </c>
      <c r="D328" s="68" t="str">
        <f>IF(入力シート!D330="","",入力シート!D330)</f>
        <v/>
      </c>
      <c r="E328" s="73" t="str">
        <f>IF(入力シート!E330="","",ASC(入力シート!E330))</f>
        <v/>
      </c>
      <c r="F328" s="78" t="str">
        <f>IF(入力シート!F330="","",入力シート!F330)</f>
        <v/>
      </c>
      <c r="G328" s="85" t="str">
        <f>IF(入力シート!G330="","",入力シート!G330)</f>
        <v/>
      </c>
      <c r="H328" s="92" t="str">
        <f>IF(入力シート!I330="","",入力シート!I330)</f>
        <v/>
      </c>
      <c r="I328" s="103" t="str">
        <f>IF(入力シート!J330="","",入力シート!J330)</f>
        <v/>
      </c>
      <c r="J328" s="216" t="str">
        <f>IF(入力シート!L330="","",入力シート!L330)</f>
        <v/>
      </c>
      <c r="K328" s="217"/>
      <c r="L328" s="113"/>
      <c r="M328" s="117" t="s">
        <v>14</v>
      </c>
      <c r="N328" s="124" t="s">
        <v>11</v>
      </c>
    </row>
    <row r="329" spans="2:14" ht="24.9" customHeight="1" x14ac:dyDescent="0.2">
      <c r="B329" s="51" t="str">
        <f>IF(入力シート!C331="","",309)</f>
        <v/>
      </c>
      <c r="C329" s="60" t="str">
        <f>IF(入力シート!C331="","",入力シート!T331)</f>
        <v/>
      </c>
      <c r="D329" s="68" t="str">
        <f>IF(入力シート!D331="","",入力シート!D331)</f>
        <v/>
      </c>
      <c r="E329" s="73" t="str">
        <f>IF(入力シート!E331="","",ASC(入力シート!E331))</f>
        <v/>
      </c>
      <c r="F329" s="78" t="str">
        <f>IF(入力シート!F331="","",入力シート!F331)</f>
        <v/>
      </c>
      <c r="G329" s="85" t="str">
        <f>IF(入力シート!G331="","",入力シート!G331)</f>
        <v/>
      </c>
      <c r="H329" s="92" t="str">
        <f>IF(入力シート!I331="","",入力シート!I331)</f>
        <v/>
      </c>
      <c r="I329" s="103" t="str">
        <f>IF(入力シート!J331="","",入力シート!J331)</f>
        <v/>
      </c>
      <c r="J329" s="216" t="str">
        <f>IF(入力シート!L331="","",入力シート!L331)</f>
        <v/>
      </c>
      <c r="K329" s="217"/>
      <c r="L329" s="113"/>
      <c r="M329" s="117" t="s">
        <v>14</v>
      </c>
      <c r="N329" s="124" t="s">
        <v>11</v>
      </c>
    </row>
    <row r="330" spans="2:14" ht="24.9" customHeight="1" x14ac:dyDescent="0.2">
      <c r="B330" s="51" t="str">
        <f>IF(入力シート!C332="","",310)</f>
        <v/>
      </c>
      <c r="C330" s="60" t="str">
        <f>IF(入力シート!C332="","",入力シート!T332)</f>
        <v/>
      </c>
      <c r="D330" s="68" t="str">
        <f>IF(入力シート!D332="","",入力シート!D332)</f>
        <v/>
      </c>
      <c r="E330" s="73" t="str">
        <f>IF(入力シート!E332="","",ASC(入力シート!E332))</f>
        <v/>
      </c>
      <c r="F330" s="78" t="str">
        <f>IF(入力シート!F332="","",入力シート!F332)</f>
        <v/>
      </c>
      <c r="G330" s="85" t="str">
        <f>IF(入力シート!G332="","",入力シート!G332)</f>
        <v/>
      </c>
      <c r="H330" s="92" t="str">
        <f>IF(入力シート!I332="","",入力シート!I332)</f>
        <v/>
      </c>
      <c r="I330" s="103" t="str">
        <f>IF(入力シート!J332="","",入力シート!J332)</f>
        <v/>
      </c>
      <c r="J330" s="216" t="str">
        <f>IF(入力シート!L332="","",入力シート!L332)</f>
        <v/>
      </c>
      <c r="K330" s="217"/>
      <c r="L330" s="113"/>
      <c r="M330" s="117" t="s">
        <v>14</v>
      </c>
      <c r="N330" s="124" t="s">
        <v>11</v>
      </c>
    </row>
    <row r="331" spans="2:14" ht="24.9" customHeight="1" x14ac:dyDescent="0.2">
      <c r="B331" s="51" t="str">
        <f>IF(入力シート!C333="","",311)</f>
        <v/>
      </c>
      <c r="C331" s="60" t="str">
        <f>IF(入力シート!C333="","",入力シート!T333)</f>
        <v/>
      </c>
      <c r="D331" s="68" t="str">
        <f>IF(入力シート!D333="","",入力シート!D333)</f>
        <v/>
      </c>
      <c r="E331" s="73" t="str">
        <f>IF(入力シート!E333="","",ASC(入力シート!E333))</f>
        <v/>
      </c>
      <c r="F331" s="78" t="str">
        <f>IF(入力シート!F333="","",入力シート!F333)</f>
        <v/>
      </c>
      <c r="G331" s="85" t="str">
        <f>IF(入力シート!G333="","",入力シート!G333)</f>
        <v/>
      </c>
      <c r="H331" s="92" t="str">
        <f>IF(入力シート!I333="","",入力シート!I333)</f>
        <v/>
      </c>
      <c r="I331" s="103" t="str">
        <f>IF(入力シート!J333="","",入力シート!J333)</f>
        <v/>
      </c>
      <c r="J331" s="216" t="str">
        <f>IF(入力シート!L333="","",入力シート!L333)</f>
        <v/>
      </c>
      <c r="K331" s="217"/>
      <c r="L331" s="113"/>
      <c r="M331" s="117" t="s">
        <v>14</v>
      </c>
      <c r="N331" s="124" t="s">
        <v>11</v>
      </c>
    </row>
    <row r="332" spans="2:14" ht="24.9" customHeight="1" x14ac:dyDescent="0.2">
      <c r="B332" s="51" t="str">
        <f>IF(入力シート!C334="","",312)</f>
        <v/>
      </c>
      <c r="C332" s="60" t="str">
        <f>IF(入力シート!C334="","",入力シート!T334)</f>
        <v/>
      </c>
      <c r="D332" s="68" t="str">
        <f>IF(入力シート!D334="","",入力シート!D334)</f>
        <v/>
      </c>
      <c r="E332" s="73" t="str">
        <f>IF(入力シート!E334="","",ASC(入力シート!E334))</f>
        <v/>
      </c>
      <c r="F332" s="78" t="str">
        <f>IF(入力シート!F334="","",入力シート!F334)</f>
        <v/>
      </c>
      <c r="G332" s="85" t="str">
        <f>IF(入力シート!G334="","",入力シート!G334)</f>
        <v/>
      </c>
      <c r="H332" s="92" t="str">
        <f>IF(入力シート!I334="","",入力シート!I334)</f>
        <v/>
      </c>
      <c r="I332" s="103" t="str">
        <f>IF(入力シート!J334="","",入力シート!J334)</f>
        <v/>
      </c>
      <c r="J332" s="216" t="str">
        <f>IF(入力シート!L334="","",入力シート!L334)</f>
        <v/>
      </c>
      <c r="K332" s="217"/>
      <c r="L332" s="113"/>
      <c r="M332" s="117" t="s">
        <v>14</v>
      </c>
      <c r="N332" s="124" t="s">
        <v>11</v>
      </c>
    </row>
    <row r="333" spans="2:14" ht="24.9" customHeight="1" x14ac:dyDescent="0.2">
      <c r="B333" s="51" t="str">
        <f>IF(入力シート!C335="","",313)</f>
        <v/>
      </c>
      <c r="C333" s="60" t="str">
        <f>IF(入力シート!C335="","",入力シート!T335)</f>
        <v/>
      </c>
      <c r="D333" s="68" t="str">
        <f>IF(入力シート!D335="","",入力シート!D335)</f>
        <v/>
      </c>
      <c r="E333" s="73" t="str">
        <f>IF(入力シート!E335="","",ASC(入力シート!E335))</f>
        <v/>
      </c>
      <c r="F333" s="78" t="str">
        <f>IF(入力シート!F335="","",入力シート!F335)</f>
        <v/>
      </c>
      <c r="G333" s="85" t="str">
        <f>IF(入力シート!G335="","",入力シート!G335)</f>
        <v/>
      </c>
      <c r="H333" s="92" t="str">
        <f>IF(入力シート!I335="","",入力シート!I335)</f>
        <v/>
      </c>
      <c r="I333" s="103" t="str">
        <f>IF(入力シート!J335="","",入力シート!J335)</f>
        <v/>
      </c>
      <c r="J333" s="216" t="str">
        <f>IF(入力シート!L335="","",入力シート!L335)</f>
        <v/>
      </c>
      <c r="K333" s="217"/>
      <c r="L333" s="113"/>
      <c r="M333" s="117" t="s">
        <v>14</v>
      </c>
      <c r="N333" s="124" t="s">
        <v>11</v>
      </c>
    </row>
    <row r="334" spans="2:14" ht="24.9" customHeight="1" x14ac:dyDescent="0.2">
      <c r="B334" s="51" t="str">
        <f>IF(入力シート!C336="","",314)</f>
        <v/>
      </c>
      <c r="C334" s="60" t="str">
        <f>IF(入力シート!C336="","",入力シート!T336)</f>
        <v/>
      </c>
      <c r="D334" s="68" t="str">
        <f>IF(入力シート!D336="","",入力シート!D336)</f>
        <v/>
      </c>
      <c r="E334" s="73" t="str">
        <f>IF(入力シート!E336="","",ASC(入力シート!E336))</f>
        <v/>
      </c>
      <c r="F334" s="78" t="str">
        <f>IF(入力シート!F336="","",入力シート!F336)</f>
        <v/>
      </c>
      <c r="G334" s="85" t="str">
        <f>IF(入力シート!G336="","",入力シート!G336)</f>
        <v/>
      </c>
      <c r="H334" s="92" t="str">
        <f>IF(入力シート!I336="","",入力シート!I336)</f>
        <v/>
      </c>
      <c r="I334" s="103" t="str">
        <f>IF(入力シート!J336="","",入力シート!J336)</f>
        <v/>
      </c>
      <c r="J334" s="216" t="str">
        <f>IF(入力シート!L336="","",入力シート!L336)</f>
        <v/>
      </c>
      <c r="K334" s="217"/>
      <c r="L334" s="113"/>
      <c r="M334" s="117" t="s">
        <v>14</v>
      </c>
      <c r="N334" s="124" t="s">
        <v>11</v>
      </c>
    </row>
    <row r="335" spans="2:14" ht="24.9" customHeight="1" x14ac:dyDescent="0.2">
      <c r="B335" s="51" t="str">
        <f>IF(入力シート!C337="","",315)</f>
        <v/>
      </c>
      <c r="C335" s="60" t="str">
        <f>IF(入力シート!C337="","",入力シート!T337)</f>
        <v/>
      </c>
      <c r="D335" s="68" t="str">
        <f>IF(入力シート!D337="","",入力シート!D337)</f>
        <v/>
      </c>
      <c r="E335" s="73" t="str">
        <f>IF(入力シート!E337="","",ASC(入力シート!E337))</f>
        <v/>
      </c>
      <c r="F335" s="78" t="str">
        <f>IF(入力シート!F337="","",入力シート!F337)</f>
        <v/>
      </c>
      <c r="G335" s="85" t="str">
        <f>IF(入力シート!G337="","",入力シート!G337)</f>
        <v/>
      </c>
      <c r="H335" s="92" t="str">
        <f>IF(入力シート!I337="","",入力シート!I337)</f>
        <v/>
      </c>
      <c r="I335" s="103" t="str">
        <f>IF(入力シート!J337="","",入力シート!J337)</f>
        <v/>
      </c>
      <c r="J335" s="216" t="str">
        <f>IF(入力シート!L337="","",入力シート!L337)</f>
        <v/>
      </c>
      <c r="K335" s="217"/>
      <c r="L335" s="113"/>
      <c r="M335" s="117" t="s">
        <v>14</v>
      </c>
      <c r="N335" s="124" t="s">
        <v>11</v>
      </c>
    </row>
    <row r="336" spans="2:14" ht="24.9" customHeight="1" x14ac:dyDescent="0.2">
      <c r="B336" s="51" t="str">
        <f>IF(入力シート!C338="","",316)</f>
        <v/>
      </c>
      <c r="C336" s="60" t="str">
        <f>IF(入力シート!C338="","",入力シート!T338)</f>
        <v/>
      </c>
      <c r="D336" s="68" t="str">
        <f>IF(入力シート!D338="","",入力シート!D338)</f>
        <v/>
      </c>
      <c r="E336" s="73" t="str">
        <f>IF(入力シート!E338="","",ASC(入力シート!E338))</f>
        <v/>
      </c>
      <c r="F336" s="78" t="str">
        <f>IF(入力シート!F338="","",入力シート!F338)</f>
        <v/>
      </c>
      <c r="G336" s="85" t="str">
        <f>IF(入力シート!G338="","",入力シート!G338)</f>
        <v/>
      </c>
      <c r="H336" s="92" t="str">
        <f>IF(入力シート!I338="","",入力シート!I338)</f>
        <v/>
      </c>
      <c r="I336" s="103" t="str">
        <f>IF(入力シート!J338="","",入力シート!J338)</f>
        <v/>
      </c>
      <c r="J336" s="216" t="str">
        <f>IF(入力シート!L338="","",入力シート!L338)</f>
        <v/>
      </c>
      <c r="K336" s="217"/>
      <c r="L336" s="113"/>
      <c r="M336" s="117" t="s">
        <v>14</v>
      </c>
      <c r="N336" s="124" t="s">
        <v>11</v>
      </c>
    </row>
    <row r="337" spans="2:14" ht="24.9" customHeight="1" x14ac:dyDescent="0.2">
      <c r="B337" s="51" t="str">
        <f>IF(入力シート!C339="","",317)</f>
        <v/>
      </c>
      <c r="C337" s="60" t="str">
        <f>IF(入力シート!C339="","",入力シート!T339)</f>
        <v/>
      </c>
      <c r="D337" s="68" t="str">
        <f>IF(入力シート!D339="","",入力シート!D339)</f>
        <v/>
      </c>
      <c r="E337" s="73" t="str">
        <f>IF(入力シート!E339="","",ASC(入力シート!E339))</f>
        <v/>
      </c>
      <c r="F337" s="78" t="str">
        <f>IF(入力シート!F339="","",入力シート!F339)</f>
        <v/>
      </c>
      <c r="G337" s="85" t="str">
        <f>IF(入力シート!G339="","",入力シート!G339)</f>
        <v/>
      </c>
      <c r="H337" s="92" t="str">
        <f>IF(入力シート!I339="","",入力シート!I339)</f>
        <v/>
      </c>
      <c r="I337" s="103" t="str">
        <f>IF(入力シート!J339="","",入力シート!J339)</f>
        <v/>
      </c>
      <c r="J337" s="216" t="str">
        <f>IF(入力シート!L339="","",入力シート!L339)</f>
        <v/>
      </c>
      <c r="K337" s="217"/>
      <c r="L337" s="113"/>
      <c r="M337" s="117" t="s">
        <v>14</v>
      </c>
      <c r="N337" s="124" t="s">
        <v>11</v>
      </c>
    </row>
    <row r="338" spans="2:14" ht="24.9" customHeight="1" x14ac:dyDescent="0.2">
      <c r="B338" s="51" t="str">
        <f>IF(入力シート!C340="","",318)</f>
        <v/>
      </c>
      <c r="C338" s="60" t="str">
        <f>IF(入力シート!C340="","",入力シート!T340)</f>
        <v/>
      </c>
      <c r="D338" s="68" t="str">
        <f>IF(入力シート!D340="","",入力シート!D340)</f>
        <v/>
      </c>
      <c r="E338" s="73" t="str">
        <f>IF(入力シート!E340="","",ASC(入力シート!E340))</f>
        <v/>
      </c>
      <c r="F338" s="78" t="str">
        <f>IF(入力シート!F340="","",入力シート!F340)</f>
        <v/>
      </c>
      <c r="G338" s="85" t="str">
        <f>IF(入力シート!G340="","",入力シート!G340)</f>
        <v/>
      </c>
      <c r="H338" s="92" t="str">
        <f>IF(入力シート!I340="","",入力シート!I340)</f>
        <v/>
      </c>
      <c r="I338" s="103" t="str">
        <f>IF(入力シート!J340="","",入力シート!J340)</f>
        <v/>
      </c>
      <c r="J338" s="216" t="str">
        <f>IF(入力シート!L340="","",入力シート!L340)</f>
        <v/>
      </c>
      <c r="K338" s="217"/>
      <c r="L338" s="113"/>
      <c r="M338" s="117" t="s">
        <v>14</v>
      </c>
      <c r="N338" s="124" t="s">
        <v>11</v>
      </c>
    </row>
    <row r="339" spans="2:14" ht="24.9" customHeight="1" x14ac:dyDescent="0.2">
      <c r="B339" s="51" t="str">
        <f>IF(入力シート!C341="","",319)</f>
        <v/>
      </c>
      <c r="C339" s="60" t="str">
        <f>IF(入力シート!C341="","",入力シート!T341)</f>
        <v/>
      </c>
      <c r="D339" s="68" t="str">
        <f>IF(入力シート!D341="","",入力シート!D341)</f>
        <v/>
      </c>
      <c r="E339" s="73" t="str">
        <f>IF(入力シート!E341="","",ASC(入力シート!E341))</f>
        <v/>
      </c>
      <c r="F339" s="78" t="str">
        <f>IF(入力シート!F341="","",入力シート!F341)</f>
        <v/>
      </c>
      <c r="G339" s="85" t="str">
        <f>IF(入力シート!G341="","",入力シート!G341)</f>
        <v/>
      </c>
      <c r="H339" s="92" t="str">
        <f>IF(入力シート!I341="","",入力シート!I341)</f>
        <v/>
      </c>
      <c r="I339" s="103" t="str">
        <f>IF(入力シート!J341="","",入力シート!J341)</f>
        <v/>
      </c>
      <c r="J339" s="216" t="str">
        <f>IF(入力シート!L341="","",入力シート!L341)</f>
        <v/>
      </c>
      <c r="K339" s="217"/>
      <c r="L339" s="113"/>
      <c r="M339" s="117" t="s">
        <v>14</v>
      </c>
      <c r="N339" s="124" t="s">
        <v>11</v>
      </c>
    </row>
    <row r="340" spans="2:14" ht="24.9" customHeight="1" x14ac:dyDescent="0.2">
      <c r="B340" s="52" t="str">
        <f>IF(入力シート!C342="","",320)</f>
        <v/>
      </c>
      <c r="C340" s="61" t="str">
        <f>IF(入力シート!C342="","",入力シート!T342)</f>
        <v/>
      </c>
      <c r="D340" s="69" t="str">
        <f>IF(入力シート!D342="","",入力シート!D342)</f>
        <v/>
      </c>
      <c r="E340" s="74" t="str">
        <f>IF(入力シート!E342="","",ASC(入力シート!E342))</f>
        <v/>
      </c>
      <c r="F340" s="79" t="str">
        <f>IF(入力シート!F342="","",入力シート!F342)</f>
        <v/>
      </c>
      <c r="G340" s="86" t="str">
        <f>IF(入力シート!G342="","",入力シート!G342)</f>
        <v/>
      </c>
      <c r="H340" s="93" t="str">
        <f>IF(入力シート!I342="","",入力シート!I342)</f>
        <v/>
      </c>
      <c r="I340" s="104" t="str">
        <f>IF(入力シート!J342="","",入力シート!J342)</f>
        <v/>
      </c>
      <c r="J340" s="218" t="str">
        <f>IF(入力シート!L342="","",入力シート!L342)</f>
        <v/>
      </c>
      <c r="K340" s="219"/>
      <c r="L340" s="114"/>
      <c r="M340" s="118" t="s">
        <v>14</v>
      </c>
      <c r="N340" s="125" t="s">
        <v>11</v>
      </c>
    </row>
    <row r="341" spans="2:14" ht="24.9" customHeight="1" x14ac:dyDescent="0.2">
      <c r="B341" s="53" t="str">
        <f>IF(入力シート!C343="","",321)</f>
        <v/>
      </c>
      <c r="C341" s="62" t="str">
        <f>IF(入力シート!C343="","",入力シート!T343)</f>
        <v/>
      </c>
      <c r="D341" s="70" t="str">
        <f>IF(入力シート!D343="","",入力シート!D343)</f>
        <v/>
      </c>
      <c r="E341" s="75" t="str">
        <f>IF(入力シート!E343="","",ASC(入力シート!E343))</f>
        <v/>
      </c>
      <c r="F341" s="80" t="str">
        <f>IF(入力シート!F343="","",入力シート!F343)</f>
        <v/>
      </c>
      <c r="G341" s="87" t="str">
        <f>IF(入力シート!G343="","",入力シート!G343)</f>
        <v/>
      </c>
      <c r="H341" s="94" t="str">
        <f>IF(入力シート!I343="","",入力シート!I343)</f>
        <v/>
      </c>
      <c r="I341" s="105" t="str">
        <f>IF(入力シート!J343="","",入力シート!J343)</f>
        <v/>
      </c>
      <c r="J341" s="220" t="str">
        <f>IF(入力シート!L343="","",入力シート!L343)</f>
        <v/>
      </c>
      <c r="K341" s="221"/>
      <c r="L341" s="115"/>
      <c r="M341" s="119" t="s">
        <v>14</v>
      </c>
      <c r="N341" s="126" t="s">
        <v>11</v>
      </c>
    </row>
    <row r="342" spans="2:14" ht="24.9" customHeight="1" x14ac:dyDescent="0.2">
      <c r="B342" s="51" t="str">
        <f>IF(入力シート!C344="","",322)</f>
        <v/>
      </c>
      <c r="C342" s="60" t="str">
        <f>IF(入力シート!C344="","",入力シート!T344)</f>
        <v/>
      </c>
      <c r="D342" s="68" t="str">
        <f>IF(入力シート!D344="","",入力シート!D344)</f>
        <v/>
      </c>
      <c r="E342" s="73" t="str">
        <f>IF(入力シート!E344="","",ASC(入力シート!E344))</f>
        <v/>
      </c>
      <c r="F342" s="78" t="str">
        <f>IF(入力シート!F344="","",入力シート!F344)</f>
        <v/>
      </c>
      <c r="G342" s="85" t="str">
        <f>IF(入力シート!G344="","",入力シート!G344)</f>
        <v/>
      </c>
      <c r="H342" s="92" t="str">
        <f>IF(入力シート!I344="","",入力シート!I344)</f>
        <v/>
      </c>
      <c r="I342" s="103" t="str">
        <f>IF(入力シート!J344="","",入力シート!J344)</f>
        <v/>
      </c>
      <c r="J342" s="216" t="str">
        <f>IF(入力シート!L344="","",入力シート!L344)</f>
        <v/>
      </c>
      <c r="K342" s="217"/>
      <c r="L342" s="113"/>
      <c r="M342" s="117" t="s">
        <v>14</v>
      </c>
      <c r="N342" s="124" t="s">
        <v>11</v>
      </c>
    </row>
    <row r="343" spans="2:14" ht="24.9" customHeight="1" x14ac:dyDescent="0.2">
      <c r="B343" s="51" t="str">
        <f>IF(入力シート!C345="","",323)</f>
        <v/>
      </c>
      <c r="C343" s="60" t="str">
        <f>IF(入力シート!C345="","",入力シート!T345)</f>
        <v/>
      </c>
      <c r="D343" s="68" t="str">
        <f>IF(入力シート!D345="","",入力シート!D345)</f>
        <v/>
      </c>
      <c r="E343" s="73" t="str">
        <f>IF(入力シート!E345="","",ASC(入力シート!E345))</f>
        <v/>
      </c>
      <c r="F343" s="78" t="str">
        <f>IF(入力シート!F345="","",入力シート!F345)</f>
        <v/>
      </c>
      <c r="G343" s="85" t="str">
        <f>IF(入力シート!G345="","",入力シート!G345)</f>
        <v/>
      </c>
      <c r="H343" s="92" t="str">
        <f>IF(入力シート!I345="","",入力シート!I345)</f>
        <v/>
      </c>
      <c r="I343" s="103" t="str">
        <f>IF(入力シート!J345="","",入力シート!J345)</f>
        <v/>
      </c>
      <c r="J343" s="216" t="str">
        <f>IF(入力シート!L345="","",入力シート!L345)</f>
        <v/>
      </c>
      <c r="K343" s="217"/>
      <c r="L343" s="113"/>
      <c r="M343" s="117" t="s">
        <v>14</v>
      </c>
      <c r="N343" s="124" t="s">
        <v>11</v>
      </c>
    </row>
    <row r="344" spans="2:14" ht="24.9" customHeight="1" x14ac:dyDescent="0.2">
      <c r="B344" s="51" t="str">
        <f>IF(入力シート!C346="","",324)</f>
        <v/>
      </c>
      <c r="C344" s="60" t="str">
        <f>IF(入力シート!C346="","",入力シート!T346)</f>
        <v/>
      </c>
      <c r="D344" s="68" t="str">
        <f>IF(入力シート!D346="","",入力シート!D346)</f>
        <v/>
      </c>
      <c r="E344" s="73" t="str">
        <f>IF(入力シート!E346="","",ASC(入力シート!E346))</f>
        <v/>
      </c>
      <c r="F344" s="78" t="str">
        <f>IF(入力シート!F346="","",入力シート!F346)</f>
        <v/>
      </c>
      <c r="G344" s="85" t="str">
        <f>IF(入力シート!G346="","",入力シート!G346)</f>
        <v/>
      </c>
      <c r="H344" s="92" t="str">
        <f>IF(入力シート!I346="","",入力シート!I346)</f>
        <v/>
      </c>
      <c r="I344" s="103" t="str">
        <f>IF(入力シート!J346="","",入力シート!J346)</f>
        <v/>
      </c>
      <c r="J344" s="216" t="str">
        <f>IF(入力シート!L346="","",入力シート!L346)</f>
        <v/>
      </c>
      <c r="K344" s="217"/>
      <c r="L344" s="113"/>
      <c r="M344" s="117" t="s">
        <v>14</v>
      </c>
      <c r="N344" s="124" t="s">
        <v>11</v>
      </c>
    </row>
    <row r="345" spans="2:14" ht="24.9" customHeight="1" x14ac:dyDescent="0.2">
      <c r="B345" s="51" t="str">
        <f>IF(入力シート!C347="","",325)</f>
        <v/>
      </c>
      <c r="C345" s="60" t="str">
        <f>IF(入力シート!C347="","",入力シート!T347)</f>
        <v/>
      </c>
      <c r="D345" s="68" t="str">
        <f>IF(入力シート!D347="","",入力シート!D347)</f>
        <v/>
      </c>
      <c r="E345" s="73" t="str">
        <f>IF(入力シート!E347="","",ASC(入力シート!E347))</f>
        <v/>
      </c>
      <c r="F345" s="78" t="str">
        <f>IF(入力シート!F347="","",入力シート!F347)</f>
        <v/>
      </c>
      <c r="G345" s="85" t="str">
        <f>IF(入力シート!G347="","",入力シート!G347)</f>
        <v/>
      </c>
      <c r="H345" s="92" t="str">
        <f>IF(入力シート!I347="","",入力シート!I347)</f>
        <v/>
      </c>
      <c r="I345" s="103" t="str">
        <f>IF(入力シート!J347="","",入力シート!J347)</f>
        <v/>
      </c>
      <c r="J345" s="216" t="str">
        <f>IF(入力シート!L347="","",入力シート!L347)</f>
        <v/>
      </c>
      <c r="K345" s="217"/>
      <c r="L345" s="113"/>
      <c r="M345" s="117" t="s">
        <v>14</v>
      </c>
      <c r="N345" s="124" t="s">
        <v>11</v>
      </c>
    </row>
    <row r="346" spans="2:14" ht="24.9" customHeight="1" x14ac:dyDescent="0.2">
      <c r="B346" s="51" t="str">
        <f>IF(入力シート!C348="","",326)</f>
        <v/>
      </c>
      <c r="C346" s="60" t="str">
        <f>IF(入力シート!C348="","",入力シート!T348)</f>
        <v/>
      </c>
      <c r="D346" s="68" t="str">
        <f>IF(入力シート!D348="","",入力シート!D348)</f>
        <v/>
      </c>
      <c r="E346" s="73" t="str">
        <f>IF(入力シート!E348="","",ASC(入力シート!E348))</f>
        <v/>
      </c>
      <c r="F346" s="78" t="str">
        <f>IF(入力シート!F348="","",入力シート!F348)</f>
        <v/>
      </c>
      <c r="G346" s="85" t="str">
        <f>IF(入力シート!G348="","",入力シート!G348)</f>
        <v/>
      </c>
      <c r="H346" s="92" t="str">
        <f>IF(入力シート!I348="","",入力シート!I348)</f>
        <v/>
      </c>
      <c r="I346" s="103" t="str">
        <f>IF(入力シート!J348="","",入力シート!J348)</f>
        <v/>
      </c>
      <c r="J346" s="216" t="str">
        <f>IF(入力シート!L348="","",入力シート!L348)</f>
        <v/>
      </c>
      <c r="K346" s="217"/>
      <c r="L346" s="113"/>
      <c r="M346" s="117" t="s">
        <v>14</v>
      </c>
      <c r="N346" s="124" t="s">
        <v>11</v>
      </c>
    </row>
    <row r="347" spans="2:14" ht="24.9" customHeight="1" x14ac:dyDescent="0.2">
      <c r="B347" s="51" t="str">
        <f>IF(入力シート!C349="","",327)</f>
        <v/>
      </c>
      <c r="C347" s="60" t="str">
        <f>IF(入力シート!C349="","",入力シート!T349)</f>
        <v/>
      </c>
      <c r="D347" s="68" t="str">
        <f>IF(入力シート!D349="","",入力シート!D349)</f>
        <v/>
      </c>
      <c r="E347" s="73" t="str">
        <f>IF(入力シート!E349="","",ASC(入力シート!E349))</f>
        <v/>
      </c>
      <c r="F347" s="78" t="str">
        <f>IF(入力シート!F349="","",入力シート!F349)</f>
        <v/>
      </c>
      <c r="G347" s="85" t="str">
        <f>IF(入力シート!G349="","",入力シート!G349)</f>
        <v/>
      </c>
      <c r="H347" s="92" t="str">
        <f>IF(入力シート!I349="","",入力シート!I349)</f>
        <v/>
      </c>
      <c r="I347" s="103" t="str">
        <f>IF(入力シート!J349="","",入力シート!J349)</f>
        <v/>
      </c>
      <c r="J347" s="216" t="str">
        <f>IF(入力シート!L349="","",入力シート!L349)</f>
        <v/>
      </c>
      <c r="K347" s="217"/>
      <c r="L347" s="113"/>
      <c r="M347" s="117" t="s">
        <v>14</v>
      </c>
      <c r="N347" s="124" t="s">
        <v>11</v>
      </c>
    </row>
    <row r="348" spans="2:14" ht="24.9" customHeight="1" x14ac:dyDescent="0.2">
      <c r="B348" s="51" t="str">
        <f>IF(入力シート!C350="","",328)</f>
        <v/>
      </c>
      <c r="C348" s="60" t="str">
        <f>IF(入力シート!C350="","",入力シート!T350)</f>
        <v/>
      </c>
      <c r="D348" s="68" t="str">
        <f>IF(入力シート!D350="","",入力シート!D350)</f>
        <v/>
      </c>
      <c r="E348" s="73" t="str">
        <f>IF(入力シート!E350="","",ASC(入力シート!E350))</f>
        <v/>
      </c>
      <c r="F348" s="78" t="str">
        <f>IF(入力シート!F350="","",入力シート!F350)</f>
        <v/>
      </c>
      <c r="G348" s="85" t="str">
        <f>IF(入力シート!G350="","",入力シート!G350)</f>
        <v/>
      </c>
      <c r="H348" s="92" t="str">
        <f>IF(入力シート!I350="","",入力シート!I350)</f>
        <v/>
      </c>
      <c r="I348" s="103" t="str">
        <f>IF(入力シート!J350="","",入力シート!J350)</f>
        <v/>
      </c>
      <c r="J348" s="216" t="str">
        <f>IF(入力シート!L350="","",入力シート!L350)</f>
        <v/>
      </c>
      <c r="K348" s="217"/>
      <c r="L348" s="113"/>
      <c r="M348" s="117" t="s">
        <v>14</v>
      </c>
      <c r="N348" s="124" t="s">
        <v>11</v>
      </c>
    </row>
    <row r="349" spans="2:14" ht="24.9" customHeight="1" x14ac:dyDescent="0.2">
      <c r="B349" s="51" t="str">
        <f>IF(入力シート!C351="","",329)</f>
        <v/>
      </c>
      <c r="C349" s="60" t="str">
        <f>IF(入力シート!C351="","",入力シート!T351)</f>
        <v/>
      </c>
      <c r="D349" s="68" t="str">
        <f>IF(入力シート!D351="","",入力シート!D351)</f>
        <v/>
      </c>
      <c r="E349" s="73" t="str">
        <f>IF(入力シート!E351="","",ASC(入力シート!E351))</f>
        <v/>
      </c>
      <c r="F349" s="78" t="str">
        <f>IF(入力シート!F351="","",入力シート!F351)</f>
        <v/>
      </c>
      <c r="G349" s="85" t="str">
        <f>IF(入力シート!G351="","",入力シート!G351)</f>
        <v/>
      </c>
      <c r="H349" s="92" t="str">
        <f>IF(入力シート!I351="","",入力シート!I351)</f>
        <v/>
      </c>
      <c r="I349" s="103" t="str">
        <f>IF(入力シート!J351="","",入力シート!J351)</f>
        <v/>
      </c>
      <c r="J349" s="216" t="str">
        <f>IF(入力シート!L351="","",入力シート!L351)</f>
        <v/>
      </c>
      <c r="K349" s="217"/>
      <c r="L349" s="113"/>
      <c r="M349" s="117" t="s">
        <v>14</v>
      </c>
      <c r="N349" s="124" t="s">
        <v>11</v>
      </c>
    </row>
    <row r="350" spans="2:14" ht="24.9" customHeight="1" x14ac:dyDescent="0.2">
      <c r="B350" s="51" t="str">
        <f>IF(入力シート!C352="","",330)</f>
        <v/>
      </c>
      <c r="C350" s="60" t="str">
        <f>IF(入力シート!C352="","",入力シート!T352)</f>
        <v/>
      </c>
      <c r="D350" s="68" t="str">
        <f>IF(入力シート!D352="","",入力シート!D352)</f>
        <v/>
      </c>
      <c r="E350" s="73" t="str">
        <f>IF(入力シート!E352="","",ASC(入力シート!E352))</f>
        <v/>
      </c>
      <c r="F350" s="78" t="str">
        <f>IF(入力シート!F352="","",入力シート!F352)</f>
        <v/>
      </c>
      <c r="G350" s="85" t="str">
        <f>IF(入力シート!G352="","",入力シート!G352)</f>
        <v/>
      </c>
      <c r="H350" s="92" t="str">
        <f>IF(入力シート!I352="","",入力シート!I352)</f>
        <v/>
      </c>
      <c r="I350" s="103" t="str">
        <f>IF(入力シート!J352="","",入力シート!J352)</f>
        <v/>
      </c>
      <c r="J350" s="216" t="str">
        <f>IF(入力シート!L352="","",入力シート!L352)</f>
        <v/>
      </c>
      <c r="K350" s="217"/>
      <c r="L350" s="113"/>
      <c r="M350" s="117" t="s">
        <v>14</v>
      </c>
      <c r="N350" s="124" t="s">
        <v>11</v>
      </c>
    </row>
    <row r="351" spans="2:14" ht="24.9" customHeight="1" x14ac:dyDescent="0.2">
      <c r="B351" s="51" t="str">
        <f>IF(入力シート!C353="","",331)</f>
        <v/>
      </c>
      <c r="C351" s="60" t="str">
        <f>IF(入力シート!C353="","",入力シート!T353)</f>
        <v/>
      </c>
      <c r="D351" s="68" t="str">
        <f>IF(入力シート!D353="","",入力シート!D353)</f>
        <v/>
      </c>
      <c r="E351" s="73" t="str">
        <f>IF(入力シート!E353="","",ASC(入力シート!E353))</f>
        <v/>
      </c>
      <c r="F351" s="78" t="str">
        <f>IF(入力シート!F353="","",入力シート!F353)</f>
        <v/>
      </c>
      <c r="G351" s="85" t="str">
        <f>IF(入力シート!G353="","",入力シート!G353)</f>
        <v/>
      </c>
      <c r="H351" s="92" t="str">
        <f>IF(入力シート!I353="","",入力シート!I353)</f>
        <v/>
      </c>
      <c r="I351" s="103" t="str">
        <f>IF(入力シート!J353="","",入力シート!J353)</f>
        <v/>
      </c>
      <c r="J351" s="216" t="str">
        <f>IF(入力シート!L353="","",入力シート!L353)</f>
        <v/>
      </c>
      <c r="K351" s="217"/>
      <c r="L351" s="113"/>
      <c r="M351" s="117" t="s">
        <v>14</v>
      </c>
      <c r="N351" s="124" t="s">
        <v>11</v>
      </c>
    </row>
    <row r="352" spans="2:14" ht="24.9" customHeight="1" x14ac:dyDescent="0.2">
      <c r="B352" s="51" t="str">
        <f>IF(入力シート!C354="","",332)</f>
        <v/>
      </c>
      <c r="C352" s="60" t="str">
        <f>IF(入力シート!C354="","",入力シート!T354)</f>
        <v/>
      </c>
      <c r="D352" s="68" t="str">
        <f>IF(入力シート!D354="","",入力シート!D354)</f>
        <v/>
      </c>
      <c r="E352" s="73" t="str">
        <f>IF(入力シート!E354="","",ASC(入力シート!E354))</f>
        <v/>
      </c>
      <c r="F352" s="78" t="str">
        <f>IF(入力シート!F354="","",入力シート!F354)</f>
        <v/>
      </c>
      <c r="G352" s="85" t="str">
        <f>IF(入力シート!G354="","",入力シート!G354)</f>
        <v/>
      </c>
      <c r="H352" s="92" t="str">
        <f>IF(入力シート!I354="","",入力シート!I354)</f>
        <v/>
      </c>
      <c r="I352" s="103" t="str">
        <f>IF(入力シート!J354="","",入力シート!J354)</f>
        <v/>
      </c>
      <c r="J352" s="216" t="str">
        <f>IF(入力シート!L354="","",入力シート!L354)</f>
        <v/>
      </c>
      <c r="K352" s="217"/>
      <c r="L352" s="113"/>
      <c r="M352" s="117" t="s">
        <v>14</v>
      </c>
      <c r="N352" s="124" t="s">
        <v>11</v>
      </c>
    </row>
    <row r="353" spans="2:14" ht="24.9" customHeight="1" x14ac:dyDescent="0.2">
      <c r="B353" s="51" t="str">
        <f>IF(入力シート!C355="","",333)</f>
        <v/>
      </c>
      <c r="C353" s="60" t="str">
        <f>IF(入力シート!C355="","",入力シート!T355)</f>
        <v/>
      </c>
      <c r="D353" s="68" t="str">
        <f>IF(入力シート!D355="","",入力シート!D355)</f>
        <v/>
      </c>
      <c r="E353" s="73" t="str">
        <f>IF(入力シート!E355="","",ASC(入力シート!E355))</f>
        <v/>
      </c>
      <c r="F353" s="78" t="str">
        <f>IF(入力シート!F355="","",入力シート!F355)</f>
        <v/>
      </c>
      <c r="G353" s="85" t="str">
        <f>IF(入力シート!G355="","",入力シート!G355)</f>
        <v/>
      </c>
      <c r="H353" s="92" t="str">
        <f>IF(入力シート!I355="","",入力シート!I355)</f>
        <v/>
      </c>
      <c r="I353" s="103" t="str">
        <f>IF(入力シート!J355="","",入力シート!J355)</f>
        <v/>
      </c>
      <c r="J353" s="216" t="str">
        <f>IF(入力シート!L355="","",入力シート!L355)</f>
        <v/>
      </c>
      <c r="K353" s="217"/>
      <c r="L353" s="113"/>
      <c r="M353" s="117" t="s">
        <v>14</v>
      </c>
      <c r="N353" s="124" t="s">
        <v>11</v>
      </c>
    </row>
    <row r="354" spans="2:14" ht="24.9" customHeight="1" x14ac:dyDescent="0.2">
      <c r="B354" s="51" t="str">
        <f>IF(入力シート!C356="","",334)</f>
        <v/>
      </c>
      <c r="C354" s="60" t="str">
        <f>IF(入力シート!C356="","",入力シート!T356)</f>
        <v/>
      </c>
      <c r="D354" s="68" t="str">
        <f>IF(入力シート!D356="","",入力シート!D356)</f>
        <v/>
      </c>
      <c r="E354" s="73" t="str">
        <f>IF(入力シート!E356="","",ASC(入力シート!E356))</f>
        <v/>
      </c>
      <c r="F354" s="78" t="str">
        <f>IF(入力シート!F356="","",入力シート!F356)</f>
        <v/>
      </c>
      <c r="G354" s="85" t="str">
        <f>IF(入力シート!G356="","",入力シート!G356)</f>
        <v/>
      </c>
      <c r="H354" s="92" t="str">
        <f>IF(入力シート!I356="","",入力シート!I356)</f>
        <v/>
      </c>
      <c r="I354" s="103" t="str">
        <f>IF(入力シート!J356="","",入力シート!J356)</f>
        <v/>
      </c>
      <c r="J354" s="216" t="str">
        <f>IF(入力シート!L356="","",入力シート!L356)</f>
        <v/>
      </c>
      <c r="K354" s="217"/>
      <c r="L354" s="113"/>
      <c r="M354" s="117" t="s">
        <v>14</v>
      </c>
      <c r="N354" s="124" t="s">
        <v>11</v>
      </c>
    </row>
    <row r="355" spans="2:14" ht="24.9" customHeight="1" x14ac:dyDescent="0.2">
      <c r="B355" s="51" t="str">
        <f>IF(入力シート!C357="","",335)</f>
        <v/>
      </c>
      <c r="C355" s="60" t="str">
        <f>IF(入力シート!C357="","",入力シート!T357)</f>
        <v/>
      </c>
      <c r="D355" s="68" t="str">
        <f>IF(入力シート!D357="","",入力シート!D357)</f>
        <v/>
      </c>
      <c r="E355" s="73" t="str">
        <f>IF(入力シート!E357="","",ASC(入力シート!E357))</f>
        <v/>
      </c>
      <c r="F355" s="78" t="str">
        <f>IF(入力シート!F357="","",入力シート!F357)</f>
        <v/>
      </c>
      <c r="G355" s="85" t="str">
        <f>IF(入力シート!G357="","",入力シート!G357)</f>
        <v/>
      </c>
      <c r="H355" s="92" t="str">
        <f>IF(入力シート!I357="","",入力シート!I357)</f>
        <v/>
      </c>
      <c r="I355" s="103" t="str">
        <f>IF(入力シート!J357="","",入力シート!J357)</f>
        <v/>
      </c>
      <c r="J355" s="216" t="str">
        <f>IF(入力シート!L357="","",入力シート!L357)</f>
        <v/>
      </c>
      <c r="K355" s="217"/>
      <c r="L355" s="113"/>
      <c r="M355" s="117" t="s">
        <v>14</v>
      </c>
      <c r="N355" s="124" t="s">
        <v>11</v>
      </c>
    </row>
    <row r="356" spans="2:14" ht="24.9" customHeight="1" x14ac:dyDescent="0.2">
      <c r="B356" s="51" t="str">
        <f>IF(入力シート!C358="","",336)</f>
        <v/>
      </c>
      <c r="C356" s="60" t="str">
        <f>IF(入力シート!C358="","",入力シート!T358)</f>
        <v/>
      </c>
      <c r="D356" s="68" t="str">
        <f>IF(入力シート!D358="","",入力シート!D358)</f>
        <v/>
      </c>
      <c r="E356" s="73" t="str">
        <f>IF(入力シート!E358="","",ASC(入力シート!E358))</f>
        <v/>
      </c>
      <c r="F356" s="78" t="str">
        <f>IF(入力シート!F358="","",入力シート!F358)</f>
        <v/>
      </c>
      <c r="G356" s="85" t="str">
        <f>IF(入力シート!G358="","",入力シート!G358)</f>
        <v/>
      </c>
      <c r="H356" s="92" t="str">
        <f>IF(入力シート!I358="","",入力シート!I358)</f>
        <v/>
      </c>
      <c r="I356" s="103" t="str">
        <f>IF(入力シート!J358="","",入力シート!J358)</f>
        <v/>
      </c>
      <c r="J356" s="216" t="str">
        <f>IF(入力シート!L358="","",入力シート!L358)</f>
        <v/>
      </c>
      <c r="K356" s="217"/>
      <c r="L356" s="113"/>
      <c r="M356" s="117" t="s">
        <v>14</v>
      </c>
      <c r="N356" s="124" t="s">
        <v>11</v>
      </c>
    </row>
    <row r="357" spans="2:14" ht="24.9" customHeight="1" x14ac:dyDescent="0.2">
      <c r="B357" s="51" t="str">
        <f>IF(入力シート!C359="","",337)</f>
        <v/>
      </c>
      <c r="C357" s="60" t="str">
        <f>IF(入力シート!C359="","",入力シート!T359)</f>
        <v/>
      </c>
      <c r="D357" s="68" t="str">
        <f>IF(入力シート!D359="","",入力シート!D359)</f>
        <v/>
      </c>
      <c r="E357" s="73" t="str">
        <f>IF(入力シート!E359="","",ASC(入力シート!E359))</f>
        <v/>
      </c>
      <c r="F357" s="78" t="str">
        <f>IF(入力シート!F359="","",入力シート!F359)</f>
        <v/>
      </c>
      <c r="G357" s="85" t="str">
        <f>IF(入力シート!G359="","",入力シート!G359)</f>
        <v/>
      </c>
      <c r="H357" s="92" t="str">
        <f>IF(入力シート!I359="","",入力シート!I359)</f>
        <v/>
      </c>
      <c r="I357" s="103" t="str">
        <f>IF(入力シート!J359="","",入力シート!J359)</f>
        <v/>
      </c>
      <c r="J357" s="216" t="str">
        <f>IF(入力シート!L359="","",入力シート!L359)</f>
        <v/>
      </c>
      <c r="K357" s="217"/>
      <c r="L357" s="113"/>
      <c r="M357" s="117" t="s">
        <v>14</v>
      </c>
      <c r="N357" s="124" t="s">
        <v>11</v>
      </c>
    </row>
    <row r="358" spans="2:14" ht="24.9" customHeight="1" x14ac:dyDescent="0.2">
      <c r="B358" s="51" t="str">
        <f>IF(入力シート!C360="","",338)</f>
        <v/>
      </c>
      <c r="C358" s="60" t="str">
        <f>IF(入力シート!C360="","",入力シート!T360)</f>
        <v/>
      </c>
      <c r="D358" s="68" t="str">
        <f>IF(入力シート!D360="","",入力シート!D360)</f>
        <v/>
      </c>
      <c r="E358" s="73" t="str">
        <f>IF(入力シート!E360="","",ASC(入力シート!E360))</f>
        <v/>
      </c>
      <c r="F358" s="78" t="str">
        <f>IF(入力シート!F360="","",入力シート!F360)</f>
        <v/>
      </c>
      <c r="G358" s="85" t="str">
        <f>IF(入力シート!G360="","",入力シート!G360)</f>
        <v/>
      </c>
      <c r="H358" s="92" t="str">
        <f>IF(入力シート!I360="","",入力シート!I360)</f>
        <v/>
      </c>
      <c r="I358" s="103" t="str">
        <f>IF(入力シート!J360="","",入力シート!J360)</f>
        <v/>
      </c>
      <c r="J358" s="216" t="str">
        <f>IF(入力シート!L360="","",入力シート!L360)</f>
        <v/>
      </c>
      <c r="K358" s="217"/>
      <c r="L358" s="113"/>
      <c r="M358" s="117" t="s">
        <v>14</v>
      </c>
      <c r="N358" s="124" t="s">
        <v>11</v>
      </c>
    </row>
    <row r="359" spans="2:14" ht="24.9" customHeight="1" x14ac:dyDescent="0.2">
      <c r="B359" s="51" t="str">
        <f>IF(入力シート!C361="","",339)</f>
        <v/>
      </c>
      <c r="C359" s="60" t="str">
        <f>IF(入力シート!C361="","",入力シート!T361)</f>
        <v/>
      </c>
      <c r="D359" s="68" t="str">
        <f>IF(入力シート!D361="","",入力シート!D361)</f>
        <v/>
      </c>
      <c r="E359" s="73" t="str">
        <f>IF(入力シート!E361="","",ASC(入力シート!E361))</f>
        <v/>
      </c>
      <c r="F359" s="78" t="str">
        <f>IF(入力シート!F361="","",入力シート!F361)</f>
        <v/>
      </c>
      <c r="G359" s="85" t="str">
        <f>IF(入力シート!G361="","",入力シート!G361)</f>
        <v/>
      </c>
      <c r="H359" s="92" t="str">
        <f>IF(入力シート!I361="","",入力シート!I361)</f>
        <v/>
      </c>
      <c r="I359" s="103" t="str">
        <f>IF(入力シート!J361="","",入力シート!J361)</f>
        <v/>
      </c>
      <c r="J359" s="216" t="str">
        <f>IF(入力シート!L361="","",入力シート!L361)</f>
        <v/>
      </c>
      <c r="K359" s="217"/>
      <c r="L359" s="113"/>
      <c r="M359" s="117" t="s">
        <v>14</v>
      </c>
      <c r="N359" s="124" t="s">
        <v>11</v>
      </c>
    </row>
    <row r="360" spans="2:14" ht="24.9" customHeight="1" x14ac:dyDescent="0.2">
      <c r="B360" s="52" t="str">
        <f>IF(入力シート!C362="","",340)</f>
        <v/>
      </c>
      <c r="C360" s="61" t="str">
        <f>IF(入力シート!C362="","",入力シート!T362)</f>
        <v/>
      </c>
      <c r="D360" s="69" t="str">
        <f>IF(入力シート!D362="","",入力シート!D362)</f>
        <v/>
      </c>
      <c r="E360" s="74" t="str">
        <f>IF(入力シート!E362="","",ASC(入力シート!E362))</f>
        <v/>
      </c>
      <c r="F360" s="79" t="str">
        <f>IF(入力シート!F362="","",入力シート!F362)</f>
        <v/>
      </c>
      <c r="G360" s="86" t="str">
        <f>IF(入力シート!G362="","",入力シート!G362)</f>
        <v/>
      </c>
      <c r="H360" s="93" t="str">
        <f>IF(入力シート!I362="","",入力シート!I362)</f>
        <v/>
      </c>
      <c r="I360" s="104" t="str">
        <f>IF(入力シート!J362="","",入力シート!J362)</f>
        <v/>
      </c>
      <c r="J360" s="218" t="str">
        <f>IF(入力シート!L362="","",入力シート!L362)</f>
        <v/>
      </c>
      <c r="K360" s="219"/>
      <c r="L360" s="114"/>
      <c r="M360" s="118" t="s">
        <v>14</v>
      </c>
      <c r="N360" s="125" t="s">
        <v>11</v>
      </c>
    </row>
    <row r="361" spans="2:14" ht="24.9" customHeight="1" x14ac:dyDescent="0.2">
      <c r="B361" s="53" t="str">
        <f>IF(入力シート!C363="","",341)</f>
        <v/>
      </c>
      <c r="C361" s="62" t="str">
        <f>IF(入力シート!C363="","",入力シート!T363)</f>
        <v/>
      </c>
      <c r="D361" s="70" t="str">
        <f>IF(入力シート!D363="","",入力シート!D363)</f>
        <v/>
      </c>
      <c r="E361" s="75" t="str">
        <f>IF(入力シート!E363="","",ASC(入力シート!E363))</f>
        <v/>
      </c>
      <c r="F361" s="80" t="str">
        <f>IF(入力シート!F363="","",入力シート!F363)</f>
        <v/>
      </c>
      <c r="G361" s="87" t="str">
        <f>IF(入力シート!G363="","",入力シート!G363)</f>
        <v/>
      </c>
      <c r="H361" s="94" t="str">
        <f>IF(入力シート!I363="","",入力シート!I363)</f>
        <v/>
      </c>
      <c r="I361" s="105" t="str">
        <f>IF(入力シート!J363="","",入力シート!J363)</f>
        <v/>
      </c>
      <c r="J361" s="220" t="str">
        <f>IF(入力シート!L363="","",入力シート!L363)</f>
        <v/>
      </c>
      <c r="K361" s="221"/>
      <c r="L361" s="115"/>
      <c r="M361" s="119" t="s">
        <v>14</v>
      </c>
      <c r="N361" s="126" t="s">
        <v>11</v>
      </c>
    </row>
    <row r="362" spans="2:14" ht="24.9" customHeight="1" x14ac:dyDescent="0.2">
      <c r="B362" s="51" t="str">
        <f>IF(入力シート!C364="","",342)</f>
        <v/>
      </c>
      <c r="C362" s="60" t="str">
        <f>IF(入力シート!C364="","",入力シート!T364)</f>
        <v/>
      </c>
      <c r="D362" s="68" t="str">
        <f>IF(入力シート!D364="","",入力シート!D364)</f>
        <v/>
      </c>
      <c r="E362" s="73" t="str">
        <f>IF(入力シート!E364="","",ASC(入力シート!E364))</f>
        <v/>
      </c>
      <c r="F362" s="78" t="str">
        <f>IF(入力シート!F364="","",入力シート!F364)</f>
        <v/>
      </c>
      <c r="G362" s="85" t="str">
        <f>IF(入力シート!G364="","",入力シート!G364)</f>
        <v/>
      </c>
      <c r="H362" s="92" t="str">
        <f>IF(入力シート!I364="","",入力シート!I364)</f>
        <v/>
      </c>
      <c r="I362" s="103" t="str">
        <f>IF(入力シート!J364="","",入力シート!J364)</f>
        <v/>
      </c>
      <c r="J362" s="216" t="str">
        <f>IF(入力シート!L364="","",入力シート!L364)</f>
        <v/>
      </c>
      <c r="K362" s="217"/>
      <c r="L362" s="113"/>
      <c r="M362" s="117" t="s">
        <v>14</v>
      </c>
      <c r="N362" s="124" t="s">
        <v>11</v>
      </c>
    </row>
    <row r="363" spans="2:14" ht="24.9" customHeight="1" x14ac:dyDescent="0.2">
      <c r="B363" s="51" t="str">
        <f>IF(入力シート!C365="","",343)</f>
        <v/>
      </c>
      <c r="C363" s="60" t="str">
        <f>IF(入力シート!C365="","",入力シート!T365)</f>
        <v/>
      </c>
      <c r="D363" s="68" t="str">
        <f>IF(入力シート!D365="","",入力シート!D365)</f>
        <v/>
      </c>
      <c r="E363" s="73" t="str">
        <f>IF(入力シート!E365="","",ASC(入力シート!E365))</f>
        <v/>
      </c>
      <c r="F363" s="78" t="str">
        <f>IF(入力シート!F365="","",入力シート!F365)</f>
        <v/>
      </c>
      <c r="G363" s="85" t="str">
        <f>IF(入力シート!G365="","",入力シート!G365)</f>
        <v/>
      </c>
      <c r="H363" s="92" t="str">
        <f>IF(入力シート!I365="","",入力シート!I365)</f>
        <v/>
      </c>
      <c r="I363" s="103" t="str">
        <f>IF(入力シート!J365="","",入力シート!J365)</f>
        <v/>
      </c>
      <c r="J363" s="216" t="str">
        <f>IF(入力シート!L365="","",入力シート!L365)</f>
        <v/>
      </c>
      <c r="K363" s="217"/>
      <c r="L363" s="113"/>
      <c r="M363" s="117" t="s">
        <v>14</v>
      </c>
      <c r="N363" s="124" t="s">
        <v>11</v>
      </c>
    </row>
    <row r="364" spans="2:14" ht="24.9" customHeight="1" x14ac:dyDescent="0.2">
      <c r="B364" s="51" t="str">
        <f>IF(入力シート!C366="","",344)</f>
        <v/>
      </c>
      <c r="C364" s="60" t="str">
        <f>IF(入力シート!C366="","",入力シート!T366)</f>
        <v/>
      </c>
      <c r="D364" s="68" t="str">
        <f>IF(入力シート!D366="","",入力シート!D366)</f>
        <v/>
      </c>
      <c r="E364" s="73" t="str">
        <f>IF(入力シート!E366="","",ASC(入力シート!E366))</f>
        <v/>
      </c>
      <c r="F364" s="78" t="str">
        <f>IF(入力シート!F366="","",入力シート!F366)</f>
        <v/>
      </c>
      <c r="G364" s="85" t="str">
        <f>IF(入力シート!G366="","",入力シート!G366)</f>
        <v/>
      </c>
      <c r="H364" s="92" t="str">
        <f>IF(入力シート!I366="","",入力シート!I366)</f>
        <v/>
      </c>
      <c r="I364" s="103" t="str">
        <f>IF(入力シート!J366="","",入力シート!J366)</f>
        <v/>
      </c>
      <c r="J364" s="216" t="str">
        <f>IF(入力シート!L366="","",入力シート!L366)</f>
        <v/>
      </c>
      <c r="K364" s="217"/>
      <c r="L364" s="113"/>
      <c r="M364" s="117" t="s">
        <v>14</v>
      </c>
      <c r="N364" s="124" t="s">
        <v>11</v>
      </c>
    </row>
    <row r="365" spans="2:14" ht="24.9" customHeight="1" x14ac:dyDescent="0.2">
      <c r="B365" s="51" t="str">
        <f>IF(入力シート!C367="","",345)</f>
        <v/>
      </c>
      <c r="C365" s="60" t="str">
        <f>IF(入力シート!C367="","",入力シート!T367)</f>
        <v/>
      </c>
      <c r="D365" s="68" t="str">
        <f>IF(入力シート!D367="","",入力シート!D367)</f>
        <v/>
      </c>
      <c r="E365" s="73" t="str">
        <f>IF(入力シート!E367="","",ASC(入力シート!E367))</f>
        <v/>
      </c>
      <c r="F365" s="78" t="str">
        <f>IF(入力シート!F367="","",入力シート!F367)</f>
        <v/>
      </c>
      <c r="G365" s="85" t="str">
        <f>IF(入力シート!G367="","",入力シート!G367)</f>
        <v/>
      </c>
      <c r="H365" s="92" t="str">
        <f>IF(入力シート!I367="","",入力シート!I367)</f>
        <v/>
      </c>
      <c r="I365" s="103" t="str">
        <f>IF(入力シート!J367="","",入力シート!J367)</f>
        <v/>
      </c>
      <c r="J365" s="216" t="str">
        <f>IF(入力シート!L367="","",入力シート!L367)</f>
        <v/>
      </c>
      <c r="K365" s="217"/>
      <c r="L365" s="113"/>
      <c r="M365" s="117" t="s">
        <v>14</v>
      </c>
      <c r="N365" s="124" t="s">
        <v>11</v>
      </c>
    </row>
    <row r="366" spans="2:14" ht="24.9" customHeight="1" x14ac:dyDescent="0.2">
      <c r="B366" s="51" t="str">
        <f>IF(入力シート!C368="","",346)</f>
        <v/>
      </c>
      <c r="C366" s="60" t="str">
        <f>IF(入力シート!C368="","",入力シート!T368)</f>
        <v/>
      </c>
      <c r="D366" s="68" t="str">
        <f>IF(入力シート!D368="","",入力シート!D368)</f>
        <v/>
      </c>
      <c r="E366" s="73" t="str">
        <f>IF(入力シート!E368="","",ASC(入力シート!E368))</f>
        <v/>
      </c>
      <c r="F366" s="78" t="str">
        <f>IF(入力シート!F368="","",入力シート!F368)</f>
        <v/>
      </c>
      <c r="G366" s="85" t="str">
        <f>IF(入力シート!G368="","",入力シート!G368)</f>
        <v/>
      </c>
      <c r="H366" s="92" t="str">
        <f>IF(入力シート!I368="","",入力シート!I368)</f>
        <v/>
      </c>
      <c r="I366" s="103" t="str">
        <f>IF(入力シート!J368="","",入力シート!J368)</f>
        <v/>
      </c>
      <c r="J366" s="216" t="str">
        <f>IF(入力シート!L368="","",入力シート!L368)</f>
        <v/>
      </c>
      <c r="K366" s="217"/>
      <c r="L366" s="113"/>
      <c r="M366" s="117" t="s">
        <v>14</v>
      </c>
      <c r="N366" s="124" t="s">
        <v>11</v>
      </c>
    </row>
    <row r="367" spans="2:14" ht="24.9" customHeight="1" x14ac:dyDescent="0.2">
      <c r="B367" s="51" t="str">
        <f>IF(入力シート!C369="","",347)</f>
        <v/>
      </c>
      <c r="C367" s="60" t="str">
        <f>IF(入力シート!C369="","",入力シート!T369)</f>
        <v/>
      </c>
      <c r="D367" s="68" t="str">
        <f>IF(入力シート!D369="","",入力シート!D369)</f>
        <v/>
      </c>
      <c r="E367" s="73" t="str">
        <f>IF(入力シート!E369="","",ASC(入力シート!E369))</f>
        <v/>
      </c>
      <c r="F367" s="78" t="str">
        <f>IF(入力シート!F369="","",入力シート!F369)</f>
        <v/>
      </c>
      <c r="G367" s="85" t="str">
        <f>IF(入力シート!G369="","",入力シート!G369)</f>
        <v/>
      </c>
      <c r="H367" s="92" t="str">
        <f>IF(入力シート!I369="","",入力シート!I369)</f>
        <v/>
      </c>
      <c r="I367" s="103" t="str">
        <f>IF(入力シート!J369="","",入力シート!J369)</f>
        <v/>
      </c>
      <c r="J367" s="216" t="str">
        <f>IF(入力シート!L369="","",入力シート!L369)</f>
        <v/>
      </c>
      <c r="K367" s="217"/>
      <c r="L367" s="113"/>
      <c r="M367" s="117" t="s">
        <v>14</v>
      </c>
      <c r="N367" s="124" t="s">
        <v>11</v>
      </c>
    </row>
    <row r="368" spans="2:14" ht="24.9" customHeight="1" x14ac:dyDescent="0.2">
      <c r="B368" s="51" t="str">
        <f>IF(入力シート!C370="","",348)</f>
        <v/>
      </c>
      <c r="C368" s="60" t="str">
        <f>IF(入力シート!C370="","",入力シート!T370)</f>
        <v/>
      </c>
      <c r="D368" s="68" t="str">
        <f>IF(入力シート!D370="","",入力シート!D370)</f>
        <v/>
      </c>
      <c r="E368" s="73" t="str">
        <f>IF(入力シート!E370="","",ASC(入力シート!E370))</f>
        <v/>
      </c>
      <c r="F368" s="78" t="str">
        <f>IF(入力シート!F370="","",入力シート!F370)</f>
        <v/>
      </c>
      <c r="G368" s="85" t="str">
        <f>IF(入力シート!G370="","",入力シート!G370)</f>
        <v/>
      </c>
      <c r="H368" s="92" t="str">
        <f>IF(入力シート!I370="","",入力シート!I370)</f>
        <v/>
      </c>
      <c r="I368" s="103" t="str">
        <f>IF(入力シート!J370="","",入力シート!J370)</f>
        <v/>
      </c>
      <c r="J368" s="216" t="str">
        <f>IF(入力シート!L370="","",入力シート!L370)</f>
        <v/>
      </c>
      <c r="K368" s="217"/>
      <c r="L368" s="113"/>
      <c r="M368" s="117" t="s">
        <v>14</v>
      </c>
      <c r="N368" s="124" t="s">
        <v>11</v>
      </c>
    </row>
    <row r="369" spans="2:14" ht="24.9" customHeight="1" x14ac:dyDescent="0.2">
      <c r="B369" s="51" t="str">
        <f>IF(入力シート!C371="","",349)</f>
        <v/>
      </c>
      <c r="C369" s="60" t="str">
        <f>IF(入力シート!C371="","",入力シート!T371)</f>
        <v/>
      </c>
      <c r="D369" s="68" t="str">
        <f>IF(入力シート!D371="","",入力シート!D371)</f>
        <v/>
      </c>
      <c r="E369" s="73" t="str">
        <f>IF(入力シート!E371="","",ASC(入力シート!E371))</f>
        <v/>
      </c>
      <c r="F369" s="78" t="str">
        <f>IF(入力シート!F371="","",入力シート!F371)</f>
        <v/>
      </c>
      <c r="G369" s="85" t="str">
        <f>IF(入力シート!G371="","",入力シート!G371)</f>
        <v/>
      </c>
      <c r="H369" s="92" t="str">
        <f>IF(入力シート!I371="","",入力シート!I371)</f>
        <v/>
      </c>
      <c r="I369" s="103" t="str">
        <f>IF(入力シート!J371="","",入力シート!J371)</f>
        <v/>
      </c>
      <c r="J369" s="216" t="str">
        <f>IF(入力シート!L371="","",入力シート!L371)</f>
        <v/>
      </c>
      <c r="K369" s="217"/>
      <c r="L369" s="113"/>
      <c r="M369" s="117" t="s">
        <v>14</v>
      </c>
      <c r="N369" s="124" t="s">
        <v>11</v>
      </c>
    </row>
    <row r="370" spans="2:14" ht="24.9" customHeight="1" x14ac:dyDescent="0.2">
      <c r="B370" s="51" t="str">
        <f>IF(入力シート!C372="","",350)</f>
        <v/>
      </c>
      <c r="C370" s="60" t="str">
        <f>IF(入力シート!C372="","",入力シート!T372)</f>
        <v/>
      </c>
      <c r="D370" s="68" t="str">
        <f>IF(入力シート!D372="","",入力シート!D372)</f>
        <v/>
      </c>
      <c r="E370" s="73" t="str">
        <f>IF(入力シート!E372="","",ASC(入力シート!E372))</f>
        <v/>
      </c>
      <c r="F370" s="78" t="str">
        <f>IF(入力シート!F372="","",入力シート!F372)</f>
        <v/>
      </c>
      <c r="G370" s="85" t="str">
        <f>IF(入力シート!G372="","",入力シート!G372)</f>
        <v/>
      </c>
      <c r="H370" s="92" t="str">
        <f>IF(入力シート!I372="","",入力シート!I372)</f>
        <v/>
      </c>
      <c r="I370" s="103" t="str">
        <f>IF(入力シート!J372="","",入力シート!J372)</f>
        <v/>
      </c>
      <c r="J370" s="216" t="str">
        <f>IF(入力シート!L372="","",入力シート!L372)</f>
        <v/>
      </c>
      <c r="K370" s="217"/>
      <c r="L370" s="113"/>
      <c r="M370" s="117" t="s">
        <v>14</v>
      </c>
      <c r="N370" s="124" t="s">
        <v>11</v>
      </c>
    </row>
    <row r="371" spans="2:14" ht="24.9" customHeight="1" x14ac:dyDescent="0.2">
      <c r="B371" s="51" t="str">
        <f>IF(入力シート!C373="","",351)</f>
        <v/>
      </c>
      <c r="C371" s="60" t="str">
        <f>IF(入力シート!C373="","",入力シート!T373)</f>
        <v/>
      </c>
      <c r="D371" s="68" t="str">
        <f>IF(入力シート!D373="","",入力シート!D373)</f>
        <v/>
      </c>
      <c r="E371" s="73" t="str">
        <f>IF(入力シート!E373="","",ASC(入力シート!E373))</f>
        <v/>
      </c>
      <c r="F371" s="78" t="str">
        <f>IF(入力シート!F373="","",入力シート!F373)</f>
        <v/>
      </c>
      <c r="G371" s="85" t="str">
        <f>IF(入力シート!G373="","",入力シート!G373)</f>
        <v/>
      </c>
      <c r="H371" s="92" t="str">
        <f>IF(入力シート!I373="","",入力シート!I373)</f>
        <v/>
      </c>
      <c r="I371" s="103" t="str">
        <f>IF(入力シート!J373="","",入力シート!J373)</f>
        <v/>
      </c>
      <c r="J371" s="216" t="str">
        <f>IF(入力シート!L373="","",入力シート!L373)</f>
        <v/>
      </c>
      <c r="K371" s="217"/>
      <c r="L371" s="113"/>
      <c r="M371" s="117" t="s">
        <v>14</v>
      </c>
      <c r="N371" s="124" t="s">
        <v>11</v>
      </c>
    </row>
    <row r="372" spans="2:14" ht="24.9" customHeight="1" x14ac:dyDescent="0.2">
      <c r="B372" s="51" t="str">
        <f>IF(入力シート!C374="","",352)</f>
        <v/>
      </c>
      <c r="C372" s="60" t="str">
        <f>IF(入力シート!C374="","",入力シート!T374)</f>
        <v/>
      </c>
      <c r="D372" s="68" t="str">
        <f>IF(入力シート!D374="","",入力シート!D374)</f>
        <v/>
      </c>
      <c r="E372" s="73" t="str">
        <f>IF(入力シート!E374="","",ASC(入力シート!E374))</f>
        <v/>
      </c>
      <c r="F372" s="78" t="str">
        <f>IF(入力シート!F374="","",入力シート!F374)</f>
        <v/>
      </c>
      <c r="G372" s="85" t="str">
        <f>IF(入力シート!G374="","",入力シート!G374)</f>
        <v/>
      </c>
      <c r="H372" s="92" t="str">
        <f>IF(入力シート!I374="","",入力シート!I374)</f>
        <v/>
      </c>
      <c r="I372" s="103" t="str">
        <f>IF(入力シート!J374="","",入力シート!J374)</f>
        <v/>
      </c>
      <c r="J372" s="216" t="str">
        <f>IF(入力シート!L374="","",入力シート!L374)</f>
        <v/>
      </c>
      <c r="K372" s="217"/>
      <c r="L372" s="113"/>
      <c r="M372" s="117" t="s">
        <v>14</v>
      </c>
      <c r="N372" s="124" t="s">
        <v>11</v>
      </c>
    </row>
    <row r="373" spans="2:14" ht="24.9" customHeight="1" x14ac:dyDescent="0.2">
      <c r="B373" s="51" t="str">
        <f>IF(入力シート!C375="","",353)</f>
        <v/>
      </c>
      <c r="C373" s="60" t="str">
        <f>IF(入力シート!C375="","",入力シート!T375)</f>
        <v/>
      </c>
      <c r="D373" s="68" t="str">
        <f>IF(入力シート!D375="","",入力シート!D375)</f>
        <v/>
      </c>
      <c r="E373" s="73" t="str">
        <f>IF(入力シート!E375="","",ASC(入力シート!E375))</f>
        <v/>
      </c>
      <c r="F373" s="78" t="str">
        <f>IF(入力シート!F375="","",入力シート!F375)</f>
        <v/>
      </c>
      <c r="G373" s="85" t="str">
        <f>IF(入力シート!G375="","",入力シート!G375)</f>
        <v/>
      </c>
      <c r="H373" s="92" t="str">
        <f>IF(入力シート!I375="","",入力シート!I375)</f>
        <v/>
      </c>
      <c r="I373" s="103" t="str">
        <f>IF(入力シート!J375="","",入力シート!J375)</f>
        <v/>
      </c>
      <c r="J373" s="216" t="str">
        <f>IF(入力シート!L375="","",入力シート!L375)</f>
        <v/>
      </c>
      <c r="K373" s="217"/>
      <c r="L373" s="113"/>
      <c r="M373" s="117" t="s">
        <v>14</v>
      </c>
      <c r="N373" s="124" t="s">
        <v>11</v>
      </c>
    </row>
    <row r="374" spans="2:14" ht="24.9" customHeight="1" x14ac:dyDescent="0.2">
      <c r="B374" s="51" t="str">
        <f>IF(入力シート!C376="","",354)</f>
        <v/>
      </c>
      <c r="C374" s="60" t="str">
        <f>IF(入力シート!C376="","",入力シート!T376)</f>
        <v/>
      </c>
      <c r="D374" s="68" t="str">
        <f>IF(入力シート!D376="","",入力シート!D376)</f>
        <v/>
      </c>
      <c r="E374" s="73" t="str">
        <f>IF(入力シート!E376="","",ASC(入力シート!E376))</f>
        <v/>
      </c>
      <c r="F374" s="78" t="str">
        <f>IF(入力シート!F376="","",入力シート!F376)</f>
        <v/>
      </c>
      <c r="G374" s="85" t="str">
        <f>IF(入力シート!G376="","",入力シート!G376)</f>
        <v/>
      </c>
      <c r="H374" s="92" t="str">
        <f>IF(入力シート!I376="","",入力シート!I376)</f>
        <v/>
      </c>
      <c r="I374" s="103" t="str">
        <f>IF(入力シート!J376="","",入力シート!J376)</f>
        <v/>
      </c>
      <c r="J374" s="216" t="str">
        <f>IF(入力シート!L376="","",入力シート!L376)</f>
        <v/>
      </c>
      <c r="K374" s="217"/>
      <c r="L374" s="113"/>
      <c r="M374" s="117" t="s">
        <v>14</v>
      </c>
      <c r="N374" s="124" t="s">
        <v>11</v>
      </c>
    </row>
    <row r="375" spans="2:14" ht="24.9" customHeight="1" x14ac:dyDescent="0.2">
      <c r="B375" s="51" t="str">
        <f>IF(入力シート!C377="","",355)</f>
        <v/>
      </c>
      <c r="C375" s="60" t="str">
        <f>IF(入力シート!C377="","",入力シート!T377)</f>
        <v/>
      </c>
      <c r="D375" s="68" t="str">
        <f>IF(入力シート!D377="","",入力シート!D377)</f>
        <v/>
      </c>
      <c r="E375" s="73" t="str">
        <f>IF(入力シート!E377="","",ASC(入力シート!E377))</f>
        <v/>
      </c>
      <c r="F375" s="78" t="str">
        <f>IF(入力シート!F377="","",入力シート!F377)</f>
        <v/>
      </c>
      <c r="G375" s="85" t="str">
        <f>IF(入力シート!G377="","",入力シート!G377)</f>
        <v/>
      </c>
      <c r="H375" s="92" t="str">
        <f>IF(入力シート!I377="","",入力シート!I377)</f>
        <v/>
      </c>
      <c r="I375" s="103" t="str">
        <f>IF(入力シート!J377="","",入力シート!J377)</f>
        <v/>
      </c>
      <c r="J375" s="216" t="str">
        <f>IF(入力シート!L377="","",入力シート!L377)</f>
        <v/>
      </c>
      <c r="K375" s="217"/>
      <c r="L375" s="113"/>
      <c r="M375" s="117" t="s">
        <v>14</v>
      </c>
      <c r="N375" s="124" t="s">
        <v>11</v>
      </c>
    </row>
    <row r="376" spans="2:14" ht="24.9" customHeight="1" x14ac:dyDescent="0.2">
      <c r="B376" s="51" t="str">
        <f>IF(入力シート!C378="","",356)</f>
        <v/>
      </c>
      <c r="C376" s="60" t="str">
        <f>IF(入力シート!C378="","",入力シート!T378)</f>
        <v/>
      </c>
      <c r="D376" s="68" t="str">
        <f>IF(入力シート!D378="","",入力シート!D378)</f>
        <v/>
      </c>
      <c r="E376" s="73" t="str">
        <f>IF(入力シート!E378="","",ASC(入力シート!E378))</f>
        <v/>
      </c>
      <c r="F376" s="78" t="str">
        <f>IF(入力シート!F378="","",入力シート!F378)</f>
        <v/>
      </c>
      <c r="G376" s="85" t="str">
        <f>IF(入力シート!G378="","",入力シート!G378)</f>
        <v/>
      </c>
      <c r="H376" s="92" t="str">
        <f>IF(入力シート!I378="","",入力シート!I378)</f>
        <v/>
      </c>
      <c r="I376" s="103" t="str">
        <f>IF(入力シート!J378="","",入力シート!J378)</f>
        <v/>
      </c>
      <c r="J376" s="216" t="str">
        <f>IF(入力シート!L378="","",入力シート!L378)</f>
        <v/>
      </c>
      <c r="K376" s="217"/>
      <c r="L376" s="113"/>
      <c r="M376" s="117" t="s">
        <v>14</v>
      </c>
      <c r="N376" s="124" t="s">
        <v>11</v>
      </c>
    </row>
    <row r="377" spans="2:14" ht="24.9" customHeight="1" x14ac:dyDescent="0.2">
      <c r="B377" s="51" t="str">
        <f>IF(入力シート!C379="","",357)</f>
        <v/>
      </c>
      <c r="C377" s="60" t="str">
        <f>IF(入力シート!C379="","",入力シート!T379)</f>
        <v/>
      </c>
      <c r="D377" s="68" t="str">
        <f>IF(入力シート!D379="","",入力シート!D379)</f>
        <v/>
      </c>
      <c r="E377" s="73" t="str">
        <f>IF(入力シート!E379="","",ASC(入力シート!E379))</f>
        <v/>
      </c>
      <c r="F377" s="78" t="str">
        <f>IF(入力シート!F379="","",入力シート!F379)</f>
        <v/>
      </c>
      <c r="G377" s="85" t="str">
        <f>IF(入力シート!G379="","",入力シート!G379)</f>
        <v/>
      </c>
      <c r="H377" s="92" t="str">
        <f>IF(入力シート!I379="","",入力シート!I379)</f>
        <v/>
      </c>
      <c r="I377" s="103" t="str">
        <f>IF(入力シート!J379="","",入力シート!J379)</f>
        <v/>
      </c>
      <c r="J377" s="216" t="str">
        <f>IF(入力シート!L379="","",入力シート!L379)</f>
        <v/>
      </c>
      <c r="K377" s="217"/>
      <c r="L377" s="113"/>
      <c r="M377" s="117" t="s">
        <v>14</v>
      </c>
      <c r="N377" s="124" t="s">
        <v>11</v>
      </c>
    </row>
    <row r="378" spans="2:14" ht="24.9" customHeight="1" x14ac:dyDescent="0.2">
      <c r="B378" s="51" t="str">
        <f>IF(入力シート!C380="","",358)</f>
        <v/>
      </c>
      <c r="C378" s="60" t="str">
        <f>IF(入力シート!C380="","",入力シート!T380)</f>
        <v/>
      </c>
      <c r="D378" s="68" t="str">
        <f>IF(入力シート!D380="","",入力シート!D380)</f>
        <v/>
      </c>
      <c r="E378" s="73" t="str">
        <f>IF(入力シート!E380="","",ASC(入力シート!E380))</f>
        <v/>
      </c>
      <c r="F378" s="78" t="str">
        <f>IF(入力シート!F380="","",入力シート!F380)</f>
        <v/>
      </c>
      <c r="G378" s="85" t="str">
        <f>IF(入力シート!G380="","",入力シート!G380)</f>
        <v/>
      </c>
      <c r="H378" s="92" t="str">
        <f>IF(入力シート!I380="","",入力シート!I380)</f>
        <v/>
      </c>
      <c r="I378" s="103" t="str">
        <f>IF(入力シート!J380="","",入力シート!J380)</f>
        <v/>
      </c>
      <c r="J378" s="216" t="str">
        <f>IF(入力シート!L380="","",入力シート!L380)</f>
        <v/>
      </c>
      <c r="K378" s="217"/>
      <c r="L378" s="113"/>
      <c r="M378" s="117" t="s">
        <v>14</v>
      </c>
      <c r="N378" s="124" t="s">
        <v>11</v>
      </c>
    </row>
    <row r="379" spans="2:14" ht="24.9" customHeight="1" x14ac:dyDescent="0.2">
      <c r="B379" s="51" t="str">
        <f>IF(入力シート!C381="","",359)</f>
        <v/>
      </c>
      <c r="C379" s="60" t="str">
        <f>IF(入力シート!C381="","",入力シート!T381)</f>
        <v/>
      </c>
      <c r="D379" s="68" t="str">
        <f>IF(入力シート!D381="","",入力シート!D381)</f>
        <v/>
      </c>
      <c r="E379" s="73" t="str">
        <f>IF(入力シート!E381="","",ASC(入力シート!E381))</f>
        <v/>
      </c>
      <c r="F379" s="78" t="str">
        <f>IF(入力シート!F381="","",入力シート!F381)</f>
        <v/>
      </c>
      <c r="G379" s="85" t="str">
        <f>IF(入力シート!G381="","",入力シート!G381)</f>
        <v/>
      </c>
      <c r="H379" s="92" t="str">
        <f>IF(入力シート!I381="","",入力シート!I381)</f>
        <v/>
      </c>
      <c r="I379" s="103" t="str">
        <f>IF(入力シート!J381="","",入力シート!J381)</f>
        <v/>
      </c>
      <c r="J379" s="216" t="str">
        <f>IF(入力シート!L381="","",入力シート!L381)</f>
        <v/>
      </c>
      <c r="K379" s="217"/>
      <c r="L379" s="113"/>
      <c r="M379" s="117" t="s">
        <v>14</v>
      </c>
      <c r="N379" s="124" t="s">
        <v>11</v>
      </c>
    </row>
    <row r="380" spans="2:14" ht="24.9" customHeight="1" x14ac:dyDescent="0.2">
      <c r="B380" s="52" t="str">
        <f>IF(入力シート!C382="","",360)</f>
        <v/>
      </c>
      <c r="C380" s="61" t="str">
        <f>IF(入力シート!C382="","",入力シート!T382)</f>
        <v/>
      </c>
      <c r="D380" s="69" t="str">
        <f>IF(入力シート!D382="","",入力シート!D382)</f>
        <v/>
      </c>
      <c r="E380" s="74" t="str">
        <f>IF(入力シート!E382="","",ASC(入力シート!E382))</f>
        <v/>
      </c>
      <c r="F380" s="79" t="str">
        <f>IF(入力シート!F382="","",入力シート!F382)</f>
        <v/>
      </c>
      <c r="G380" s="86" t="str">
        <f>IF(入力シート!G382="","",入力シート!G382)</f>
        <v/>
      </c>
      <c r="H380" s="93" t="str">
        <f>IF(入力シート!I382="","",入力シート!I382)</f>
        <v/>
      </c>
      <c r="I380" s="104" t="str">
        <f>IF(入力シート!J382="","",入力シート!J382)</f>
        <v/>
      </c>
      <c r="J380" s="218" t="str">
        <f>IF(入力シート!L382="","",入力シート!L382)</f>
        <v/>
      </c>
      <c r="K380" s="219"/>
      <c r="L380" s="114"/>
      <c r="M380" s="118" t="s">
        <v>14</v>
      </c>
      <c r="N380" s="125" t="s">
        <v>11</v>
      </c>
    </row>
    <row r="381" spans="2:14" ht="24.9" customHeight="1" x14ac:dyDescent="0.2">
      <c r="B381" s="53" t="str">
        <f>IF(入力シート!C383="","",361)</f>
        <v/>
      </c>
      <c r="C381" s="62" t="str">
        <f>IF(入力シート!C383="","",入力シート!T383)</f>
        <v/>
      </c>
      <c r="D381" s="70" t="str">
        <f>IF(入力シート!D383="","",入力シート!D383)</f>
        <v/>
      </c>
      <c r="E381" s="75" t="str">
        <f>IF(入力シート!E383="","",ASC(入力シート!E383))</f>
        <v/>
      </c>
      <c r="F381" s="80" t="str">
        <f>IF(入力シート!F383="","",入力シート!F383)</f>
        <v/>
      </c>
      <c r="G381" s="87" t="str">
        <f>IF(入力シート!G383="","",入力シート!G383)</f>
        <v/>
      </c>
      <c r="H381" s="94" t="str">
        <f>IF(入力シート!I383="","",入力シート!I383)</f>
        <v/>
      </c>
      <c r="I381" s="105" t="str">
        <f>IF(入力シート!J383="","",入力シート!J383)</f>
        <v/>
      </c>
      <c r="J381" s="220" t="str">
        <f>IF(入力シート!L383="","",入力シート!L383)</f>
        <v/>
      </c>
      <c r="K381" s="221"/>
      <c r="L381" s="115"/>
      <c r="M381" s="119" t="s">
        <v>14</v>
      </c>
      <c r="N381" s="126" t="s">
        <v>11</v>
      </c>
    </row>
    <row r="382" spans="2:14" ht="24.9" customHeight="1" x14ac:dyDescent="0.2">
      <c r="B382" s="51" t="str">
        <f>IF(入力シート!C384="","",362)</f>
        <v/>
      </c>
      <c r="C382" s="60" t="str">
        <f>IF(入力シート!C384="","",入力シート!T384)</f>
        <v/>
      </c>
      <c r="D382" s="68" t="str">
        <f>IF(入力シート!D384="","",入力シート!D384)</f>
        <v/>
      </c>
      <c r="E382" s="73" t="str">
        <f>IF(入力シート!E384="","",ASC(入力シート!E384))</f>
        <v/>
      </c>
      <c r="F382" s="78" t="str">
        <f>IF(入力シート!F384="","",入力シート!F384)</f>
        <v/>
      </c>
      <c r="G382" s="85" t="str">
        <f>IF(入力シート!G384="","",入力シート!G384)</f>
        <v/>
      </c>
      <c r="H382" s="92" t="str">
        <f>IF(入力シート!I384="","",入力シート!I384)</f>
        <v/>
      </c>
      <c r="I382" s="103" t="str">
        <f>IF(入力シート!J384="","",入力シート!J384)</f>
        <v/>
      </c>
      <c r="J382" s="216" t="str">
        <f>IF(入力シート!L384="","",入力シート!L384)</f>
        <v/>
      </c>
      <c r="K382" s="217"/>
      <c r="L382" s="113"/>
      <c r="M382" s="117" t="s">
        <v>14</v>
      </c>
      <c r="N382" s="124" t="s">
        <v>11</v>
      </c>
    </row>
    <row r="383" spans="2:14" ht="24.9" customHeight="1" x14ac:dyDescent="0.2">
      <c r="B383" s="51" t="str">
        <f>IF(入力シート!C385="","",363)</f>
        <v/>
      </c>
      <c r="C383" s="60" t="str">
        <f>IF(入力シート!C385="","",入力シート!T385)</f>
        <v/>
      </c>
      <c r="D383" s="68" t="str">
        <f>IF(入力シート!D385="","",入力シート!D385)</f>
        <v/>
      </c>
      <c r="E383" s="73" t="str">
        <f>IF(入力シート!E385="","",ASC(入力シート!E385))</f>
        <v/>
      </c>
      <c r="F383" s="78" t="str">
        <f>IF(入力シート!F385="","",入力シート!F385)</f>
        <v/>
      </c>
      <c r="G383" s="85" t="str">
        <f>IF(入力シート!G385="","",入力シート!G385)</f>
        <v/>
      </c>
      <c r="H383" s="92" t="str">
        <f>IF(入力シート!I385="","",入力シート!I385)</f>
        <v/>
      </c>
      <c r="I383" s="103" t="str">
        <f>IF(入力シート!J385="","",入力シート!J385)</f>
        <v/>
      </c>
      <c r="J383" s="216" t="str">
        <f>IF(入力シート!L385="","",入力シート!L385)</f>
        <v/>
      </c>
      <c r="K383" s="217"/>
      <c r="L383" s="113"/>
      <c r="M383" s="117" t="s">
        <v>14</v>
      </c>
      <c r="N383" s="124" t="s">
        <v>11</v>
      </c>
    </row>
    <row r="384" spans="2:14" ht="24.9" customHeight="1" x14ac:dyDescent="0.2">
      <c r="B384" s="51" t="str">
        <f>IF(入力シート!C386="","",364)</f>
        <v/>
      </c>
      <c r="C384" s="60" t="str">
        <f>IF(入力シート!C386="","",入力シート!T386)</f>
        <v/>
      </c>
      <c r="D384" s="68" t="str">
        <f>IF(入力シート!D386="","",入力シート!D386)</f>
        <v/>
      </c>
      <c r="E384" s="73" t="str">
        <f>IF(入力シート!E386="","",ASC(入力シート!E386))</f>
        <v/>
      </c>
      <c r="F384" s="78" t="str">
        <f>IF(入力シート!F386="","",入力シート!F386)</f>
        <v/>
      </c>
      <c r="G384" s="85" t="str">
        <f>IF(入力シート!G386="","",入力シート!G386)</f>
        <v/>
      </c>
      <c r="H384" s="92" t="str">
        <f>IF(入力シート!I386="","",入力シート!I386)</f>
        <v/>
      </c>
      <c r="I384" s="103" t="str">
        <f>IF(入力シート!J386="","",入力シート!J386)</f>
        <v/>
      </c>
      <c r="J384" s="216" t="str">
        <f>IF(入力シート!L386="","",入力シート!L386)</f>
        <v/>
      </c>
      <c r="K384" s="217"/>
      <c r="L384" s="113"/>
      <c r="M384" s="117" t="s">
        <v>14</v>
      </c>
      <c r="N384" s="124" t="s">
        <v>11</v>
      </c>
    </row>
    <row r="385" spans="2:14" ht="24.9" customHeight="1" x14ac:dyDescent="0.2">
      <c r="B385" s="51" t="str">
        <f>IF(入力シート!C387="","",365)</f>
        <v/>
      </c>
      <c r="C385" s="60" t="str">
        <f>IF(入力シート!C387="","",入力シート!T387)</f>
        <v/>
      </c>
      <c r="D385" s="68" t="str">
        <f>IF(入力シート!D387="","",入力シート!D387)</f>
        <v/>
      </c>
      <c r="E385" s="73" t="str">
        <f>IF(入力シート!E387="","",ASC(入力シート!E387))</f>
        <v/>
      </c>
      <c r="F385" s="78" t="str">
        <f>IF(入力シート!F387="","",入力シート!F387)</f>
        <v/>
      </c>
      <c r="G385" s="85" t="str">
        <f>IF(入力シート!G387="","",入力シート!G387)</f>
        <v/>
      </c>
      <c r="H385" s="92" t="str">
        <f>IF(入力シート!I387="","",入力シート!I387)</f>
        <v/>
      </c>
      <c r="I385" s="103" t="str">
        <f>IF(入力シート!J387="","",入力シート!J387)</f>
        <v/>
      </c>
      <c r="J385" s="216" t="str">
        <f>IF(入力シート!L387="","",入力シート!L387)</f>
        <v/>
      </c>
      <c r="K385" s="217"/>
      <c r="L385" s="113"/>
      <c r="M385" s="117" t="s">
        <v>14</v>
      </c>
      <c r="N385" s="124" t="s">
        <v>11</v>
      </c>
    </row>
    <row r="386" spans="2:14" ht="24.9" customHeight="1" x14ac:dyDescent="0.2">
      <c r="B386" s="51" t="str">
        <f>IF(入力シート!C388="","",366)</f>
        <v/>
      </c>
      <c r="C386" s="60" t="str">
        <f>IF(入力シート!C388="","",入力シート!T388)</f>
        <v/>
      </c>
      <c r="D386" s="68" t="str">
        <f>IF(入力シート!D388="","",入力シート!D388)</f>
        <v/>
      </c>
      <c r="E386" s="73" t="str">
        <f>IF(入力シート!E388="","",ASC(入力シート!E388))</f>
        <v/>
      </c>
      <c r="F386" s="78" t="str">
        <f>IF(入力シート!F388="","",入力シート!F388)</f>
        <v/>
      </c>
      <c r="G386" s="85" t="str">
        <f>IF(入力シート!G388="","",入力シート!G388)</f>
        <v/>
      </c>
      <c r="H386" s="92" t="str">
        <f>IF(入力シート!I388="","",入力シート!I388)</f>
        <v/>
      </c>
      <c r="I386" s="103" t="str">
        <f>IF(入力シート!J388="","",入力シート!J388)</f>
        <v/>
      </c>
      <c r="J386" s="216" t="str">
        <f>IF(入力シート!L388="","",入力シート!L388)</f>
        <v/>
      </c>
      <c r="K386" s="217"/>
      <c r="L386" s="113"/>
      <c r="M386" s="117" t="s">
        <v>14</v>
      </c>
      <c r="N386" s="124" t="s">
        <v>11</v>
      </c>
    </row>
    <row r="387" spans="2:14" ht="24.9" customHeight="1" x14ac:dyDescent="0.2">
      <c r="B387" s="51" t="str">
        <f>IF(入力シート!C389="","",367)</f>
        <v/>
      </c>
      <c r="C387" s="60" t="str">
        <f>IF(入力シート!C389="","",入力シート!T389)</f>
        <v/>
      </c>
      <c r="D387" s="68" t="str">
        <f>IF(入力シート!D389="","",入力シート!D389)</f>
        <v/>
      </c>
      <c r="E387" s="73" t="str">
        <f>IF(入力シート!E389="","",ASC(入力シート!E389))</f>
        <v/>
      </c>
      <c r="F387" s="78" t="str">
        <f>IF(入力シート!F389="","",入力シート!F389)</f>
        <v/>
      </c>
      <c r="G387" s="85" t="str">
        <f>IF(入力シート!G389="","",入力シート!G389)</f>
        <v/>
      </c>
      <c r="H387" s="92" t="str">
        <f>IF(入力シート!I389="","",入力シート!I389)</f>
        <v/>
      </c>
      <c r="I387" s="103" t="str">
        <f>IF(入力シート!J389="","",入力シート!J389)</f>
        <v/>
      </c>
      <c r="J387" s="216" t="str">
        <f>IF(入力シート!L389="","",入力シート!L389)</f>
        <v/>
      </c>
      <c r="K387" s="217"/>
      <c r="L387" s="113"/>
      <c r="M387" s="117" t="s">
        <v>14</v>
      </c>
      <c r="N387" s="124" t="s">
        <v>11</v>
      </c>
    </row>
    <row r="388" spans="2:14" ht="24.9" customHeight="1" x14ac:dyDescent="0.2">
      <c r="B388" s="51" t="str">
        <f>IF(入力シート!C390="","",368)</f>
        <v/>
      </c>
      <c r="C388" s="60" t="str">
        <f>IF(入力シート!C390="","",入力シート!T390)</f>
        <v/>
      </c>
      <c r="D388" s="68" t="str">
        <f>IF(入力シート!D390="","",入力シート!D390)</f>
        <v/>
      </c>
      <c r="E388" s="73" t="str">
        <f>IF(入力シート!E390="","",ASC(入力シート!E390))</f>
        <v/>
      </c>
      <c r="F388" s="78" t="str">
        <f>IF(入力シート!F390="","",入力シート!F390)</f>
        <v/>
      </c>
      <c r="G388" s="85" t="str">
        <f>IF(入力シート!G390="","",入力シート!G390)</f>
        <v/>
      </c>
      <c r="H388" s="92" t="str">
        <f>IF(入力シート!I390="","",入力シート!I390)</f>
        <v/>
      </c>
      <c r="I388" s="103" t="str">
        <f>IF(入力シート!J390="","",入力シート!J390)</f>
        <v/>
      </c>
      <c r="J388" s="216" t="str">
        <f>IF(入力シート!L390="","",入力シート!L390)</f>
        <v/>
      </c>
      <c r="K388" s="217"/>
      <c r="L388" s="113"/>
      <c r="M388" s="117" t="s">
        <v>14</v>
      </c>
      <c r="N388" s="124" t="s">
        <v>11</v>
      </c>
    </row>
    <row r="389" spans="2:14" ht="24.9" customHeight="1" x14ac:dyDescent="0.2">
      <c r="B389" s="51" t="str">
        <f>IF(入力シート!C391="","",369)</f>
        <v/>
      </c>
      <c r="C389" s="60" t="str">
        <f>IF(入力シート!C391="","",入力シート!T391)</f>
        <v/>
      </c>
      <c r="D389" s="68" t="str">
        <f>IF(入力シート!D391="","",入力シート!D391)</f>
        <v/>
      </c>
      <c r="E389" s="73" t="str">
        <f>IF(入力シート!E391="","",ASC(入力シート!E391))</f>
        <v/>
      </c>
      <c r="F389" s="78" t="str">
        <f>IF(入力シート!F391="","",入力シート!F391)</f>
        <v/>
      </c>
      <c r="G389" s="85" t="str">
        <f>IF(入力シート!G391="","",入力シート!G391)</f>
        <v/>
      </c>
      <c r="H389" s="92" t="str">
        <f>IF(入力シート!I391="","",入力シート!I391)</f>
        <v/>
      </c>
      <c r="I389" s="103" t="str">
        <f>IF(入力シート!J391="","",入力シート!J391)</f>
        <v/>
      </c>
      <c r="J389" s="216" t="str">
        <f>IF(入力シート!L391="","",入力シート!L391)</f>
        <v/>
      </c>
      <c r="K389" s="217"/>
      <c r="L389" s="113"/>
      <c r="M389" s="117" t="s">
        <v>14</v>
      </c>
      <c r="N389" s="124" t="s">
        <v>11</v>
      </c>
    </row>
    <row r="390" spans="2:14" ht="24.9" customHeight="1" x14ac:dyDescent="0.2">
      <c r="B390" s="51" t="str">
        <f>IF(入力シート!C392="","",370)</f>
        <v/>
      </c>
      <c r="C390" s="60" t="str">
        <f>IF(入力シート!C392="","",入力シート!T392)</f>
        <v/>
      </c>
      <c r="D390" s="68" t="str">
        <f>IF(入力シート!D392="","",入力シート!D392)</f>
        <v/>
      </c>
      <c r="E390" s="73" t="str">
        <f>IF(入力シート!E392="","",ASC(入力シート!E392))</f>
        <v/>
      </c>
      <c r="F390" s="78" t="str">
        <f>IF(入力シート!F392="","",入力シート!F392)</f>
        <v/>
      </c>
      <c r="G390" s="85" t="str">
        <f>IF(入力シート!G392="","",入力シート!G392)</f>
        <v/>
      </c>
      <c r="H390" s="92" t="str">
        <f>IF(入力シート!I392="","",入力シート!I392)</f>
        <v/>
      </c>
      <c r="I390" s="103" t="str">
        <f>IF(入力シート!J392="","",入力シート!J392)</f>
        <v/>
      </c>
      <c r="J390" s="216" t="str">
        <f>IF(入力シート!L392="","",入力シート!L392)</f>
        <v/>
      </c>
      <c r="K390" s="217"/>
      <c r="L390" s="113"/>
      <c r="M390" s="117" t="s">
        <v>14</v>
      </c>
      <c r="N390" s="124" t="s">
        <v>11</v>
      </c>
    </row>
    <row r="391" spans="2:14" ht="24.9" customHeight="1" x14ac:dyDescent="0.2">
      <c r="B391" s="51" t="str">
        <f>IF(入力シート!C393="","",371)</f>
        <v/>
      </c>
      <c r="C391" s="60" t="str">
        <f>IF(入力シート!C393="","",入力シート!T393)</f>
        <v/>
      </c>
      <c r="D391" s="68" t="str">
        <f>IF(入力シート!D393="","",入力シート!D393)</f>
        <v/>
      </c>
      <c r="E391" s="73" t="str">
        <f>IF(入力シート!E393="","",ASC(入力シート!E393))</f>
        <v/>
      </c>
      <c r="F391" s="78" t="str">
        <f>IF(入力シート!F393="","",入力シート!F393)</f>
        <v/>
      </c>
      <c r="G391" s="85" t="str">
        <f>IF(入力シート!G393="","",入力シート!G393)</f>
        <v/>
      </c>
      <c r="H391" s="92" t="str">
        <f>IF(入力シート!I393="","",入力シート!I393)</f>
        <v/>
      </c>
      <c r="I391" s="103" t="str">
        <f>IF(入力シート!J393="","",入力シート!J393)</f>
        <v/>
      </c>
      <c r="J391" s="216" t="str">
        <f>IF(入力シート!L393="","",入力シート!L393)</f>
        <v/>
      </c>
      <c r="K391" s="217"/>
      <c r="L391" s="113"/>
      <c r="M391" s="117" t="s">
        <v>14</v>
      </c>
      <c r="N391" s="124" t="s">
        <v>11</v>
      </c>
    </row>
    <row r="392" spans="2:14" ht="24.9" customHeight="1" x14ac:dyDescent="0.2">
      <c r="B392" s="51" t="str">
        <f>IF(入力シート!C394="","",372)</f>
        <v/>
      </c>
      <c r="C392" s="60" t="str">
        <f>IF(入力シート!C394="","",入力シート!T394)</f>
        <v/>
      </c>
      <c r="D392" s="68" t="str">
        <f>IF(入力シート!D394="","",入力シート!D394)</f>
        <v/>
      </c>
      <c r="E392" s="73" t="str">
        <f>IF(入力シート!E394="","",ASC(入力シート!E394))</f>
        <v/>
      </c>
      <c r="F392" s="78" t="str">
        <f>IF(入力シート!F394="","",入力シート!F394)</f>
        <v/>
      </c>
      <c r="G392" s="85" t="str">
        <f>IF(入力シート!G394="","",入力シート!G394)</f>
        <v/>
      </c>
      <c r="H392" s="92" t="str">
        <f>IF(入力シート!I394="","",入力シート!I394)</f>
        <v/>
      </c>
      <c r="I392" s="103" t="str">
        <f>IF(入力シート!J394="","",入力シート!J394)</f>
        <v/>
      </c>
      <c r="J392" s="216" t="str">
        <f>IF(入力シート!L394="","",入力シート!L394)</f>
        <v/>
      </c>
      <c r="K392" s="217"/>
      <c r="L392" s="113"/>
      <c r="M392" s="117" t="s">
        <v>14</v>
      </c>
      <c r="N392" s="124" t="s">
        <v>11</v>
      </c>
    </row>
    <row r="393" spans="2:14" ht="24.9" customHeight="1" x14ac:dyDescent="0.2">
      <c r="B393" s="51" t="str">
        <f>IF(入力シート!C395="","",373)</f>
        <v/>
      </c>
      <c r="C393" s="60" t="str">
        <f>IF(入力シート!C395="","",入力シート!T395)</f>
        <v/>
      </c>
      <c r="D393" s="68" t="str">
        <f>IF(入力シート!D395="","",入力シート!D395)</f>
        <v/>
      </c>
      <c r="E393" s="73" t="str">
        <f>IF(入力シート!E395="","",ASC(入力シート!E395))</f>
        <v/>
      </c>
      <c r="F393" s="78" t="str">
        <f>IF(入力シート!F395="","",入力シート!F395)</f>
        <v/>
      </c>
      <c r="G393" s="85" t="str">
        <f>IF(入力シート!G395="","",入力シート!G395)</f>
        <v/>
      </c>
      <c r="H393" s="92" t="str">
        <f>IF(入力シート!I395="","",入力シート!I395)</f>
        <v/>
      </c>
      <c r="I393" s="103" t="str">
        <f>IF(入力シート!J395="","",入力シート!J395)</f>
        <v/>
      </c>
      <c r="J393" s="216" t="str">
        <f>IF(入力シート!L395="","",入力シート!L395)</f>
        <v/>
      </c>
      <c r="K393" s="217"/>
      <c r="L393" s="113"/>
      <c r="M393" s="117" t="s">
        <v>14</v>
      </c>
      <c r="N393" s="124" t="s">
        <v>11</v>
      </c>
    </row>
    <row r="394" spans="2:14" ht="24.9" customHeight="1" x14ac:dyDescent="0.2">
      <c r="B394" s="51" t="str">
        <f>IF(入力シート!C396="","",374)</f>
        <v/>
      </c>
      <c r="C394" s="60" t="str">
        <f>IF(入力シート!C396="","",入力シート!T396)</f>
        <v/>
      </c>
      <c r="D394" s="68" t="str">
        <f>IF(入力シート!D396="","",入力シート!D396)</f>
        <v/>
      </c>
      <c r="E394" s="73" t="str">
        <f>IF(入力シート!E396="","",ASC(入力シート!E396))</f>
        <v/>
      </c>
      <c r="F394" s="78" t="str">
        <f>IF(入力シート!F396="","",入力シート!F396)</f>
        <v/>
      </c>
      <c r="G394" s="85" t="str">
        <f>IF(入力シート!G396="","",入力シート!G396)</f>
        <v/>
      </c>
      <c r="H394" s="92" t="str">
        <f>IF(入力シート!I396="","",入力シート!I396)</f>
        <v/>
      </c>
      <c r="I394" s="103" t="str">
        <f>IF(入力シート!J396="","",入力シート!J396)</f>
        <v/>
      </c>
      <c r="J394" s="216" t="str">
        <f>IF(入力シート!L396="","",入力シート!L396)</f>
        <v/>
      </c>
      <c r="K394" s="217"/>
      <c r="L394" s="113"/>
      <c r="M394" s="117" t="s">
        <v>14</v>
      </c>
      <c r="N394" s="124" t="s">
        <v>11</v>
      </c>
    </row>
    <row r="395" spans="2:14" ht="24.9" customHeight="1" x14ac:dyDescent="0.2">
      <c r="B395" s="51" t="str">
        <f>IF(入力シート!C397="","",375)</f>
        <v/>
      </c>
      <c r="C395" s="60" t="str">
        <f>IF(入力シート!C397="","",入力シート!T397)</f>
        <v/>
      </c>
      <c r="D395" s="68" t="str">
        <f>IF(入力シート!D397="","",入力シート!D397)</f>
        <v/>
      </c>
      <c r="E395" s="73" t="str">
        <f>IF(入力シート!E397="","",ASC(入力シート!E397))</f>
        <v/>
      </c>
      <c r="F395" s="78" t="str">
        <f>IF(入力シート!F397="","",入力シート!F397)</f>
        <v/>
      </c>
      <c r="G395" s="85" t="str">
        <f>IF(入力シート!G397="","",入力シート!G397)</f>
        <v/>
      </c>
      <c r="H395" s="92" t="str">
        <f>IF(入力シート!I397="","",入力シート!I397)</f>
        <v/>
      </c>
      <c r="I395" s="103" t="str">
        <f>IF(入力シート!J397="","",入力シート!J397)</f>
        <v/>
      </c>
      <c r="J395" s="216" t="str">
        <f>IF(入力シート!L397="","",入力シート!L397)</f>
        <v/>
      </c>
      <c r="K395" s="217"/>
      <c r="L395" s="113"/>
      <c r="M395" s="117" t="s">
        <v>14</v>
      </c>
      <c r="N395" s="124" t="s">
        <v>11</v>
      </c>
    </row>
    <row r="396" spans="2:14" ht="24.9" customHeight="1" x14ac:dyDescent="0.2">
      <c r="B396" s="51" t="str">
        <f>IF(入力シート!C398="","",376)</f>
        <v/>
      </c>
      <c r="C396" s="60" t="str">
        <f>IF(入力シート!C398="","",入力シート!T398)</f>
        <v/>
      </c>
      <c r="D396" s="68" t="str">
        <f>IF(入力シート!D398="","",入力シート!D398)</f>
        <v/>
      </c>
      <c r="E396" s="73" t="str">
        <f>IF(入力シート!E398="","",ASC(入力シート!E398))</f>
        <v/>
      </c>
      <c r="F396" s="78" t="str">
        <f>IF(入力シート!F398="","",入力シート!F398)</f>
        <v/>
      </c>
      <c r="G396" s="85" t="str">
        <f>IF(入力シート!G398="","",入力シート!G398)</f>
        <v/>
      </c>
      <c r="H396" s="92" t="str">
        <f>IF(入力シート!I398="","",入力シート!I398)</f>
        <v/>
      </c>
      <c r="I396" s="103" t="str">
        <f>IF(入力シート!J398="","",入力シート!J398)</f>
        <v/>
      </c>
      <c r="J396" s="216" t="str">
        <f>IF(入力シート!L398="","",入力シート!L398)</f>
        <v/>
      </c>
      <c r="K396" s="217"/>
      <c r="L396" s="113"/>
      <c r="M396" s="117" t="s">
        <v>14</v>
      </c>
      <c r="N396" s="124" t="s">
        <v>11</v>
      </c>
    </row>
    <row r="397" spans="2:14" ht="24.9" customHeight="1" x14ac:dyDescent="0.2">
      <c r="B397" s="51" t="str">
        <f>IF(入力シート!C399="","",377)</f>
        <v/>
      </c>
      <c r="C397" s="60" t="str">
        <f>IF(入力シート!C399="","",入力シート!T399)</f>
        <v/>
      </c>
      <c r="D397" s="68" t="str">
        <f>IF(入力シート!D399="","",入力シート!D399)</f>
        <v/>
      </c>
      <c r="E397" s="73" t="str">
        <f>IF(入力シート!E399="","",ASC(入力シート!E399))</f>
        <v/>
      </c>
      <c r="F397" s="78" t="str">
        <f>IF(入力シート!F399="","",入力シート!F399)</f>
        <v/>
      </c>
      <c r="G397" s="85" t="str">
        <f>IF(入力シート!G399="","",入力シート!G399)</f>
        <v/>
      </c>
      <c r="H397" s="92" t="str">
        <f>IF(入力シート!I399="","",入力シート!I399)</f>
        <v/>
      </c>
      <c r="I397" s="103" t="str">
        <f>IF(入力シート!J399="","",入力シート!J399)</f>
        <v/>
      </c>
      <c r="J397" s="216" t="str">
        <f>IF(入力シート!L399="","",入力シート!L399)</f>
        <v/>
      </c>
      <c r="K397" s="217"/>
      <c r="L397" s="113"/>
      <c r="M397" s="117" t="s">
        <v>14</v>
      </c>
      <c r="N397" s="124" t="s">
        <v>11</v>
      </c>
    </row>
    <row r="398" spans="2:14" ht="24.9" customHeight="1" x14ac:dyDescent="0.2">
      <c r="B398" s="51" t="str">
        <f>IF(入力シート!C400="","",378)</f>
        <v/>
      </c>
      <c r="C398" s="60" t="str">
        <f>IF(入力シート!C400="","",入力シート!T400)</f>
        <v/>
      </c>
      <c r="D398" s="68" t="str">
        <f>IF(入力シート!D400="","",入力シート!D400)</f>
        <v/>
      </c>
      <c r="E398" s="73" t="str">
        <f>IF(入力シート!E400="","",ASC(入力シート!E400))</f>
        <v/>
      </c>
      <c r="F398" s="78" t="str">
        <f>IF(入力シート!F400="","",入力シート!F400)</f>
        <v/>
      </c>
      <c r="G398" s="85" t="str">
        <f>IF(入力シート!G400="","",入力シート!G400)</f>
        <v/>
      </c>
      <c r="H398" s="92" t="str">
        <f>IF(入力シート!I400="","",入力シート!I400)</f>
        <v/>
      </c>
      <c r="I398" s="103" t="str">
        <f>IF(入力シート!J400="","",入力シート!J400)</f>
        <v/>
      </c>
      <c r="J398" s="216" t="str">
        <f>IF(入力シート!L400="","",入力シート!L400)</f>
        <v/>
      </c>
      <c r="K398" s="217"/>
      <c r="L398" s="113"/>
      <c r="M398" s="117" t="s">
        <v>14</v>
      </c>
      <c r="N398" s="124" t="s">
        <v>11</v>
      </c>
    </row>
    <row r="399" spans="2:14" ht="24.9" customHeight="1" x14ac:dyDescent="0.2">
      <c r="B399" s="51" t="str">
        <f>IF(入力シート!C401="","",379)</f>
        <v/>
      </c>
      <c r="C399" s="60" t="str">
        <f>IF(入力シート!C401="","",入力シート!T401)</f>
        <v/>
      </c>
      <c r="D399" s="68" t="str">
        <f>IF(入力シート!D401="","",入力シート!D401)</f>
        <v/>
      </c>
      <c r="E399" s="73" t="str">
        <f>IF(入力シート!E401="","",ASC(入力シート!E401))</f>
        <v/>
      </c>
      <c r="F399" s="78" t="str">
        <f>IF(入力シート!F401="","",入力シート!F401)</f>
        <v/>
      </c>
      <c r="G399" s="85" t="str">
        <f>IF(入力シート!G401="","",入力シート!G401)</f>
        <v/>
      </c>
      <c r="H399" s="92" t="str">
        <f>IF(入力シート!I401="","",入力シート!I401)</f>
        <v/>
      </c>
      <c r="I399" s="103" t="str">
        <f>IF(入力シート!J401="","",入力シート!J401)</f>
        <v/>
      </c>
      <c r="J399" s="216" t="str">
        <f>IF(入力シート!L401="","",入力シート!L401)</f>
        <v/>
      </c>
      <c r="K399" s="217"/>
      <c r="L399" s="113"/>
      <c r="M399" s="117" t="s">
        <v>14</v>
      </c>
      <c r="N399" s="124" t="s">
        <v>11</v>
      </c>
    </row>
    <row r="400" spans="2:14" ht="24.9" customHeight="1" x14ac:dyDescent="0.2">
      <c r="B400" s="52" t="str">
        <f>IF(入力シート!C402="","",380)</f>
        <v/>
      </c>
      <c r="C400" s="61" t="str">
        <f>IF(入力シート!C402="","",入力シート!T402)</f>
        <v/>
      </c>
      <c r="D400" s="69" t="str">
        <f>IF(入力シート!D402="","",入力シート!D402)</f>
        <v/>
      </c>
      <c r="E400" s="74" t="str">
        <f>IF(入力シート!E402="","",ASC(入力シート!E402))</f>
        <v/>
      </c>
      <c r="F400" s="79" t="str">
        <f>IF(入力シート!F402="","",入力シート!F402)</f>
        <v/>
      </c>
      <c r="G400" s="86" t="str">
        <f>IF(入力シート!G402="","",入力シート!G402)</f>
        <v/>
      </c>
      <c r="H400" s="93" t="str">
        <f>IF(入力シート!I402="","",入力シート!I402)</f>
        <v/>
      </c>
      <c r="I400" s="104" t="str">
        <f>IF(入力シート!J402="","",入力シート!J402)</f>
        <v/>
      </c>
      <c r="J400" s="218" t="str">
        <f>IF(入力シート!L402="","",入力シート!L402)</f>
        <v/>
      </c>
      <c r="K400" s="219"/>
      <c r="L400" s="114"/>
      <c r="M400" s="118" t="s">
        <v>14</v>
      </c>
      <c r="N400" s="125" t="s">
        <v>11</v>
      </c>
    </row>
    <row r="401" spans="2:14" ht="24.9" customHeight="1" x14ac:dyDescent="0.2">
      <c r="B401" s="53" t="str">
        <f>IF(入力シート!C403="","",381)</f>
        <v/>
      </c>
      <c r="C401" s="62" t="str">
        <f>IF(入力シート!C403="","",入力シート!T403)</f>
        <v/>
      </c>
      <c r="D401" s="70" t="str">
        <f>IF(入力シート!D403="","",入力シート!D403)</f>
        <v/>
      </c>
      <c r="E401" s="75" t="str">
        <f>IF(入力シート!E403="","",ASC(入力シート!E403))</f>
        <v/>
      </c>
      <c r="F401" s="80" t="str">
        <f>IF(入力シート!F403="","",入力シート!F403)</f>
        <v/>
      </c>
      <c r="G401" s="87" t="str">
        <f>IF(入力シート!G403="","",入力シート!G403)</f>
        <v/>
      </c>
      <c r="H401" s="94" t="str">
        <f>IF(入力シート!I403="","",入力シート!I403)</f>
        <v/>
      </c>
      <c r="I401" s="105" t="str">
        <f>IF(入力シート!J403="","",入力シート!J403)</f>
        <v/>
      </c>
      <c r="J401" s="220" t="str">
        <f>IF(入力シート!L403="","",入力シート!L403)</f>
        <v/>
      </c>
      <c r="K401" s="221"/>
      <c r="L401" s="115"/>
      <c r="M401" s="119" t="s">
        <v>14</v>
      </c>
      <c r="N401" s="123" t="s">
        <v>11</v>
      </c>
    </row>
    <row r="402" spans="2:14" ht="24.9" customHeight="1" x14ac:dyDescent="0.2">
      <c r="B402" s="51" t="str">
        <f>IF(入力シート!C404="","",382)</f>
        <v/>
      </c>
      <c r="C402" s="60" t="str">
        <f>IF(入力シート!C404="","",入力シート!T404)</f>
        <v/>
      </c>
      <c r="D402" s="68" t="str">
        <f>IF(入力シート!D404="","",入力シート!D404)</f>
        <v/>
      </c>
      <c r="E402" s="73" t="str">
        <f>IF(入力シート!E404="","",ASC(入力シート!E404))</f>
        <v/>
      </c>
      <c r="F402" s="78" t="str">
        <f>IF(入力シート!F404="","",入力シート!F404)</f>
        <v/>
      </c>
      <c r="G402" s="85" t="str">
        <f>IF(入力シート!G404="","",入力シート!G404)</f>
        <v/>
      </c>
      <c r="H402" s="92" t="str">
        <f>IF(入力シート!I404="","",入力シート!I404)</f>
        <v/>
      </c>
      <c r="I402" s="103" t="str">
        <f>IF(入力シート!J404="","",入力シート!J404)</f>
        <v/>
      </c>
      <c r="J402" s="216" t="str">
        <f>IF(入力シート!L404="","",入力シート!L404)</f>
        <v/>
      </c>
      <c r="K402" s="217"/>
      <c r="L402" s="113"/>
      <c r="M402" s="117" t="s">
        <v>14</v>
      </c>
      <c r="N402" s="124" t="s">
        <v>11</v>
      </c>
    </row>
    <row r="403" spans="2:14" ht="24.9" customHeight="1" x14ac:dyDescent="0.2">
      <c r="B403" s="51" t="str">
        <f>IF(入力シート!C405="","",383)</f>
        <v/>
      </c>
      <c r="C403" s="60" t="str">
        <f>IF(入力シート!C405="","",入力シート!T405)</f>
        <v/>
      </c>
      <c r="D403" s="68" t="str">
        <f>IF(入力シート!D405="","",入力シート!D405)</f>
        <v/>
      </c>
      <c r="E403" s="73" t="str">
        <f>IF(入力シート!E405="","",ASC(入力シート!E405))</f>
        <v/>
      </c>
      <c r="F403" s="78" t="str">
        <f>IF(入力シート!F405="","",入力シート!F405)</f>
        <v/>
      </c>
      <c r="G403" s="85" t="str">
        <f>IF(入力シート!G405="","",入力シート!G405)</f>
        <v/>
      </c>
      <c r="H403" s="92" t="str">
        <f>IF(入力シート!I405="","",入力シート!I405)</f>
        <v/>
      </c>
      <c r="I403" s="103" t="str">
        <f>IF(入力シート!J405="","",入力シート!J405)</f>
        <v/>
      </c>
      <c r="J403" s="216" t="str">
        <f>IF(入力シート!L405="","",入力シート!L405)</f>
        <v/>
      </c>
      <c r="K403" s="217"/>
      <c r="L403" s="113"/>
      <c r="M403" s="117" t="s">
        <v>14</v>
      </c>
      <c r="N403" s="124" t="s">
        <v>11</v>
      </c>
    </row>
    <row r="404" spans="2:14" ht="24.9" customHeight="1" x14ac:dyDescent="0.2">
      <c r="B404" s="51" t="str">
        <f>IF(入力シート!C406="","",384)</f>
        <v/>
      </c>
      <c r="C404" s="60" t="str">
        <f>IF(入力シート!C406="","",入力シート!T406)</f>
        <v/>
      </c>
      <c r="D404" s="68" t="str">
        <f>IF(入力シート!D406="","",入力シート!D406)</f>
        <v/>
      </c>
      <c r="E404" s="73" t="str">
        <f>IF(入力シート!E406="","",ASC(入力シート!E406))</f>
        <v/>
      </c>
      <c r="F404" s="78" t="str">
        <f>IF(入力シート!F406="","",入力シート!F406)</f>
        <v/>
      </c>
      <c r="G404" s="85" t="str">
        <f>IF(入力シート!G406="","",入力シート!G406)</f>
        <v/>
      </c>
      <c r="H404" s="92" t="str">
        <f>IF(入力シート!I406="","",入力シート!I406)</f>
        <v/>
      </c>
      <c r="I404" s="103" t="str">
        <f>IF(入力シート!J406="","",入力シート!J406)</f>
        <v/>
      </c>
      <c r="J404" s="216" t="str">
        <f>IF(入力シート!L406="","",入力シート!L406)</f>
        <v/>
      </c>
      <c r="K404" s="217"/>
      <c r="L404" s="113"/>
      <c r="M404" s="117" t="s">
        <v>14</v>
      </c>
      <c r="N404" s="124" t="s">
        <v>11</v>
      </c>
    </row>
    <row r="405" spans="2:14" ht="24.9" customHeight="1" x14ac:dyDescent="0.2">
      <c r="B405" s="51" t="str">
        <f>IF(入力シート!C407="","",385)</f>
        <v/>
      </c>
      <c r="C405" s="60" t="str">
        <f>IF(入力シート!C407="","",入力シート!T407)</f>
        <v/>
      </c>
      <c r="D405" s="68" t="str">
        <f>IF(入力シート!D407="","",入力シート!D407)</f>
        <v/>
      </c>
      <c r="E405" s="73" t="str">
        <f>IF(入力シート!E407="","",ASC(入力シート!E407))</f>
        <v/>
      </c>
      <c r="F405" s="78" t="str">
        <f>IF(入力シート!F407="","",入力シート!F407)</f>
        <v/>
      </c>
      <c r="G405" s="85" t="str">
        <f>IF(入力シート!G407="","",入力シート!G407)</f>
        <v/>
      </c>
      <c r="H405" s="92" t="str">
        <f>IF(入力シート!I407="","",入力シート!I407)</f>
        <v/>
      </c>
      <c r="I405" s="103" t="str">
        <f>IF(入力シート!J407="","",入力シート!J407)</f>
        <v/>
      </c>
      <c r="J405" s="216" t="str">
        <f>IF(入力シート!L407="","",入力シート!L407)</f>
        <v/>
      </c>
      <c r="K405" s="217"/>
      <c r="L405" s="113"/>
      <c r="M405" s="117" t="s">
        <v>14</v>
      </c>
      <c r="N405" s="124" t="s">
        <v>11</v>
      </c>
    </row>
    <row r="406" spans="2:14" ht="24.9" customHeight="1" x14ac:dyDescent="0.2">
      <c r="B406" s="51" t="str">
        <f>IF(入力シート!C408="","",386)</f>
        <v/>
      </c>
      <c r="C406" s="60" t="str">
        <f>IF(入力シート!C408="","",入力シート!T408)</f>
        <v/>
      </c>
      <c r="D406" s="68" t="str">
        <f>IF(入力シート!D408="","",入力シート!D408)</f>
        <v/>
      </c>
      <c r="E406" s="73" t="str">
        <f>IF(入力シート!E408="","",ASC(入力シート!E408))</f>
        <v/>
      </c>
      <c r="F406" s="78" t="str">
        <f>IF(入力シート!F408="","",入力シート!F408)</f>
        <v/>
      </c>
      <c r="G406" s="85" t="str">
        <f>IF(入力シート!G408="","",入力シート!G408)</f>
        <v/>
      </c>
      <c r="H406" s="92" t="str">
        <f>IF(入力シート!I408="","",入力シート!I408)</f>
        <v/>
      </c>
      <c r="I406" s="103" t="str">
        <f>IF(入力シート!J408="","",入力シート!J408)</f>
        <v/>
      </c>
      <c r="J406" s="216" t="str">
        <f>IF(入力シート!L408="","",入力シート!L408)</f>
        <v/>
      </c>
      <c r="K406" s="217"/>
      <c r="L406" s="113"/>
      <c r="M406" s="117" t="s">
        <v>14</v>
      </c>
      <c r="N406" s="124" t="s">
        <v>11</v>
      </c>
    </row>
    <row r="407" spans="2:14" ht="24.9" customHeight="1" x14ac:dyDescent="0.2">
      <c r="B407" s="51" t="str">
        <f>IF(入力シート!C409="","",387)</f>
        <v/>
      </c>
      <c r="C407" s="60" t="str">
        <f>IF(入力シート!C409="","",入力シート!T409)</f>
        <v/>
      </c>
      <c r="D407" s="68" t="str">
        <f>IF(入力シート!D409="","",入力シート!D409)</f>
        <v/>
      </c>
      <c r="E407" s="73" t="str">
        <f>IF(入力シート!E409="","",ASC(入力シート!E409))</f>
        <v/>
      </c>
      <c r="F407" s="78" t="str">
        <f>IF(入力シート!F409="","",入力シート!F409)</f>
        <v/>
      </c>
      <c r="G407" s="85" t="str">
        <f>IF(入力シート!G409="","",入力シート!G409)</f>
        <v/>
      </c>
      <c r="H407" s="92" t="str">
        <f>IF(入力シート!I409="","",入力シート!I409)</f>
        <v/>
      </c>
      <c r="I407" s="103" t="str">
        <f>IF(入力シート!J409="","",入力シート!J409)</f>
        <v/>
      </c>
      <c r="J407" s="216" t="str">
        <f>IF(入力シート!L409="","",入力シート!L409)</f>
        <v/>
      </c>
      <c r="K407" s="217"/>
      <c r="L407" s="113"/>
      <c r="M407" s="117" t="s">
        <v>14</v>
      </c>
      <c r="N407" s="124" t="s">
        <v>11</v>
      </c>
    </row>
    <row r="408" spans="2:14" ht="24.9" customHeight="1" x14ac:dyDescent="0.2">
      <c r="B408" s="51" t="str">
        <f>IF(入力シート!C410="","",388)</f>
        <v/>
      </c>
      <c r="C408" s="60" t="str">
        <f>IF(入力シート!C410="","",入力シート!T410)</f>
        <v/>
      </c>
      <c r="D408" s="68" t="str">
        <f>IF(入力シート!D410="","",入力シート!D410)</f>
        <v/>
      </c>
      <c r="E408" s="73" t="str">
        <f>IF(入力シート!E410="","",ASC(入力シート!E410))</f>
        <v/>
      </c>
      <c r="F408" s="78" t="str">
        <f>IF(入力シート!F410="","",入力シート!F410)</f>
        <v/>
      </c>
      <c r="G408" s="85" t="str">
        <f>IF(入力シート!G410="","",入力シート!G410)</f>
        <v/>
      </c>
      <c r="H408" s="92" t="str">
        <f>IF(入力シート!I410="","",入力シート!I410)</f>
        <v/>
      </c>
      <c r="I408" s="103" t="str">
        <f>IF(入力シート!J410="","",入力シート!J410)</f>
        <v/>
      </c>
      <c r="J408" s="216" t="str">
        <f>IF(入力シート!L410="","",入力シート!L410)</f>
        <v/>
      </c>
      <c r="K408" s="217"/>
      <c r="L408" s="113"/>
      <c r="M408" s="117" t="s">
        <v>14</v>
      </c>
      <c r="N408" s="124" t="s">
        <v>11</v>
      </c>
    </row>
    <row r="409" spans="2:14" ht="24.9" customHeight="1" x14ac:dyDescent="0.2">
      <c r="B409" s="51" t="str">
        <f>IF(入力シート!C411="","",389)</f>
        <v/>
      </c>
      <c r="C409" s="60" t="str">
        <f>IF(入力シート!C411="","",入力シート!T411)</f>
        <v/>
      </c>
      <c r="D409" s="68" t="str">
        <f>IF(入力シート!D411="","",入力シート!D411)</f>
        <v/>
      </c>
      <c r="E409" s="73" t="str">
        <f>IF(入力シート!E411="","",ASC(入力シート!E411))</f>
        <v/>
      </c>
      <c r="F409" s="78" t="str">
        <f>IF(入力シート!F411="","",入力シート!F411)</f>
        <v/>
      </c>
      <c r="G409" s="85" t="str">
        <f>IF(入力シート!G411="","",入力シート!G411)</f>
        <v/>
      </c>
      <c r="H409" s="92" t="str">
        <f>IF(入力シート!I411="","",入力シート!I411)</f>
        <v/>
      </c>
      <c r="I409" s="103" t="str">
        <f>IF(入力シート!J411="","",入力シート!J411)</f>
        <v/>
      </c>
      <c r="J409" s="216" t="str">
        <f>IF(入力シート!L411="","",入力シート!L411)</f>
        <v/>
      </c>
      <c r="K409" s="217"/>
      <c r="L409" s="113"/>
      <c r="M409" s="117" t="s">
        <v>14</v>
      </c>
      <c r="N409" s="124" t="s">
        <v>11</v>
      </c>
    </row>
    <row r="410" spans="2:14" ht="24.9" customHeight="1" x14ac:dyDescent="0.2">
      <c r="B410" s="51" t="str">
        <f>IF(入力シート!C412="","",390)</f>
        <v/>
      </c>
      <c r="C410" s="60" t="str">
        <f>IF(入力シート!C412="","",入力シート!T412)</f>
        <v/>
      </c>
      <c r="D410" s="68" t="str">
        <f>IF(入力シート!D412="","",入力シート!D412)</f>
        <v/>
      </c>
      <c r="E410" s="73" t="str">
        <f>IF(入力シート!E412="","",ASC(入力シート!E412))</f>
        <v/>
      </c>
      <c r="F410" s="78" t="str">
        <f>IF(入力シート!F412="","",入力シート!F412)</f>
        <v/>
      </c>
      <c r="G410" s="85" t="str">
        <f>IF(入力シート!G412="","",入力シート!G412)</f>
        <v/>
      </c>
      <c r="H410" s="92" t="str">
        <f>IF(入力シート!I412="","",入力シート!I412)</f>
        <v/>
      </c>
      <c r="I410" s="103" t="str">
        <f>IF(入力シート!J412="","",入力シート!J412)</f>
        <v/>
      </c>
      <c r="J410" s="216" t="str">
        <f>IF(入力シート!L412="","",入力シート!L412)</f>
        <v/>
      </c>
      <c r="K410" s="217"/>
      <c r="L410" s="113"/>
      <c r="M410" s="117" t="s">
        <v>14</v>
      </c>
      <c r="N410" s="124" t="s">
        <v>11</v>
      </c>
    </row>
    <row r="411" spans="2:14" ht="24.9" customHeight="1" x14ac:dyDescent="0.2">
      <c r="B411" s="51" t="str">
        <f>IF(入力シート!C413="","",391)</f>
        <v/>
      </c>
      <c r="C411" s="60" t="str">
        <f>IF(入力シート!C413="","",入力シート!T413)</f>
        <v/>
      </c>
      <c r="D411" s="68" t="str">
        <f>IF(入力シート!D413="","",入力シート!D413)</f>
        <v/>
      </c>
      <c r="E411" s="73" t="str">
        <f>IF(入力シート!E413="","",ASC(入力シート!E413))</f>
        <v/>
      </c>
      <c r="F411" s="78" t="str">
        <f>IF(入力シート!F413="","",入力シート!F413)</f>
        <v/>
      </c>
      <c r="G411" s="85" t="str">
        <f>IF(入力シート!G413="","",入力シート!G413)</f>
        <v/>
      </c>
      <c r="H411" s="92" t="str">
        <f>IF(入力シート!I413="","",入力シート!I413)</f>
        <v/>
      </c>
      <c r="I411" s="103" t="str">
        <f>IF(入力シート!J413="","",入力シート!J413)</f>
        <v/>
      </c>
      <c r="J411" s="216" t="str">
        <f>IF(入力シート!L413="","",入力シート!L413)</f>
        <v/>
      </c>
      <c r="K411" s="217"/>
      <c r="L411" s="113"/>
      <c r="M411" s="117" t="s">
        <v>14</v>
      </c>
      <c r="N411" s="124" t="s">
        <v>11</v>
      </c>
    </row>
    <row r="412" spans="2:14" ht="24.9" customHeight="1" x14ac:dyDescent="0.2">
      <c r="B412" s="51" t="str">
        <f>IF(入力シート!C414="","",392)</f>
        <v/>
      </c>
      <c r="C412" s="60" t="str">
        <f>IF(入力シート!C414="","",入力シート!T414)</f>
        <v/>
      </c>
      <c r="D412" s="68" t="str">
        <f>IF(入力シート!D414="","",入力シート!D414)</f>
        <v/>
      </c>
      <c r="E412" s="73" t="str">
        <f>IF(入力シート!E414="","",ASC(入力シート!E414))</f>
        <v/>
      </c>
      <c r="F412" s="78" t="str">
        <f>IF(入力シート!F414="","",入力シート!F414)</f>
        <v/>
      </c>
      <c r="G412" s="85" t="str">
        <f>IF(入力シート!G414="","",入力シート!G414)</f>
        <v/>
      </c>
      <c r="H412" s="92" t="str">
        <f>IF(入力シート!I414="","",入力シート!I414)</f>
        <v/>
      </c>
      <c r="I412" s="103" t="str">
        <f>IF(入力シート!J414="","",入力シート!J414)</f>
        <v/>
      </c>
      <c r="J412" s="216" t="str">
        <f>IF(入力シート!L414="","",入力シート!L414)</f>
        <v/>
      </c>
      <c r="K412" s="217"/>
      <c r="L412" s="113"/>
      <c r="M412" s="117" t="s">
        <v>14</v>
      </c>
      <c r="N412" s="124" t="s">
        <v>11</v>
      </c>
    </row>
    <row r="413" spans="2:14" ht="24.9" customHeight="1" x14ac:dyDescent="0.2">
      <c r="B413" s="51" t="str">
        <f>IF(入力シート!C415="","",393)</f>
        <v/>
      </c>
      <c r="C413" s="60" t="str">
        <f>IF(入力シート!C415="","",入力シート!T415)</f>
        <v/>
      </c>
      <c r="D413" s="68" t="str">
        <f>IF(入力シート!D415="","",入力シート!D415)</f>
        <v/>
      </c>
      <c r="E413" s="73" t="str">
        <f>IF(入力シート!E415="","",ASC(入力シート!E415))</f>
        <v/>
      </c>
      <c r="F413" s="78" t="str">
        <f>IF(入力シート!F415="","",入力シート!F415)</f>
        <v/>
      </c>
      <c r="G413" s="85" t="str">
        <f>IF(入力シート!G415="","",入力シート!G415)</f>
        <v/>
      </c>
      <c r="H413" s="92" t="str">
        <f>IF(入力シート!I415="","",入力シート!I415)</f>
        <v/>
      </c>
      <c r="I413" s="103" t="str">
        <f>IF(入力シート!J415="","",入力シート!J415)</f>
        <v/>
      </c>
      <c r="J413" s="216" t="str">
        <f>IF(入力シート!L415="","",入力シート!L415)</f>
        <v/>
      </c>
      <c r="K413" s="217"/>
      <c r="L413" s="113"/>
      <c r="M413" s="117" t="s">
        <v>14</v>
      </c>
      <c r="N413" s="124" t="s">
        <v>11</v>
      </c>
    </row>
    <row r="414" spans="2:14" ht="24.9" customHeight="1" x14ac:dyDescent="0.2">
      <c r="B414" s="51" t="str">
        <f>IF(入力シート!C416="","",394)</f>
        <v/>
      </c>
      <c r="C414" s="60" t="str">
        <f>IF(入力シート!C416="","",入力シート!T416)</f>
        <v/>
      </c>
      <c r="D414" s="68" t="str">
        <f>IF(入力シート!D416="","",入力シート!D416)</f>
        <v/>
      </c>
      <c r="E414" s="73" t="str">
        <f>IF(入力シート!E416="","",ASC(入力シート!E416))</f>
        <v/>
      </c>
      <c r="F414" s="78" t="str">
        <f>IF(入力シート!F416="","",入力シート!F416)</f>
        <v/>
      </c>
      <c r="G414" s="85" t="str">
        <f>IF(入力シート!G416="","",入力シート!G416)</f>
        <v/>
      </c>
      <c r="H414" s="92" t="str">
        <f>IF(入力シート!I416="","",入力シート!I416)</f>
        <v/>
      </c>
      <c r="I414" s="103" t="str">
        <f>IF(入力シート!J416="","",入力シート!J416)</f>
        <v/>
      </c>
      <c r="J414" s="216" t="str">
        <f>IF(入力シート!L416="","",入力シート!L416)</f>
        <v/>
      </c>
      <c r="K414" s="217"/>
      <c r="L414" s="113"/>
      <c r="M414" s="117" t="s">
        <v>14</v>
      </c>
      <c r="N414" s="124" t="s">
        <v>11</v>
      </c>
    </row>
    <row r="415" spans="2:14" ht="24.9" customHeight="1" x14ac:dyDescent="0.2">
      <c r="B415" s="51" t="str">
        <f>IF(入力シート!C417="","",395)</f>
        <v/>
      </c>
      <c r="C415" s="60" t="str">
        <f>IF(入力シート!C417="","",入力シート!T417)</f>
        <v/>
      </c>
      <c r="D415" s="68" t="str">
        <f>IF(入力シート!D417="","",入力シート!D417)</f>
        <v/>
      </c>
      <c r="E415" s="73" t="str">
        <f>IF(入力シート!E417="","",ASC(入力シート!E417))</f>
        <v/>
      </c>
      <c r="F415" s="78" t="str">
        <f>IF(入力シート!F417="","",入力シート!F417)</f>
        <v/>
      </c>
      <c r="G415" s="85" t="str">
        <f>IF(入力シート!G417="","",入力シート!G417)</f>
        <v/>
      </c>
      <c r="H415" s="92" t="str">
        <f>IF(入力シート!I417="","",入力シート!I417)</f>
        <v/>
      </c>
      <c r="I415" s="103" t="str">
        <f>IF(入力シート!J417="","",入力シート!J417)</f>
        <v/>
      </c>
      <c r="J415" s="216" t="str">
        <f>IF(入力シート!L417="","",入力シート!L417)</f>
        <v/>
      </c>
      <c r="K415" s="217"/>
      <c r="L415" s="113"/>
      <c r="M415" s="117" t="s">
        <v>14</v>
      </c>
      <c r="N415" s="124" t="s">
        <v>11</v>
      </c>
    </row>
    <row r="416" spans="2:14" ht="24.9" customHeight="1" x14ac:dyDescent="0.2">
      <c r="B416" s="51" t="str">
        <f>IF(入力シート!C418="","",396)</f>
        <v/>
      </c>
      <c r="C416" s="60" t="str">
        <f>IF(入力シート!C418="","",入力シート!T418)</f>
        <v/>
      </c>
      <c r="D416" s="68" t="str">
        <f>IF(入力シート!D418="","",入力シート!D418)</f>
        <v/>
      </c>
      <c r="E416" s="73" t="str">
        <f>IF(入力シート!E418="","",ASC(入力シート!E418))</f>
        <v/>
      </c>
      <c r="F416" s="78" t="str">
        <f>IF(入力シート!F418="","",入力シート!F418)</f>
        <v/>
      </c>
      <c r="G416" s="85" t="str">
        <f>IF(入力シート!G418="","",入力シート!G418)</f>
        <v/>
      </c>
      <c r="H416" s="92" t="str">
        <f>IF(入力シート!I418="","",入力シート!I418)</f>
        <v/>
      </c>
      <c r="I416" s="103" t="str">
        <f>IF(入力シート!J418="","",入力シート!J418)</f>
        <v/>
      </c>
      <c r="J416" s="216" t="str">
        <f>IF(入力シート!L418="","",入力シート!L418)</f>
        <v/>
      </c>
      <c r="K416" s="217"/>
      <c r="L416" s="113"/>
      <c r="M416" s="117" t="s">
        <v>14</v>
      </c>
      <c r="N416" s="124" t="s">
        <v>11</v>
      </c>
    </row>
    <row r="417" spans="1:15" ht="24.9" customHeight="1" x14ac:dyDescent="0.2">
      <c r="B417" s="51" t="str">
        <f>IF(入力シート!C419="","",397)</f>
        <v/>
      </c>
      <c r="C417" s="60" t="str">
        <f>IF(入力シート!C419="","",入力シート!T419)</f>
        <v/>
      </c>
      <c r="D417" s="68" t="str">
        <f>IF(入力シート!D419="","",入力シート!D419)</f>
        <v/>
      </c>
      <c r="E417" s="73" t="str">
        <f>IF(入力シート!E419="","",ASC(入力シート!E419))</f>
        <v/>
      </c>
      <c r="F417" s="78" t="str">
        <f>IF(入力シート!F419="","",入力シート!F419)</f>
        <v/>
      </c>
      <c r="G417" s="85" t="str">
        <f>IF(入力シート!G419="","",入力シート!G419)</f>
        <v/>
      </c>
      <c r="H417" s="92" t="str">
        <f>IF(入力シート!I419="","",入力シート!I419)</f>
        <v/>
      </c>
      <c r="I417" s="103" t="str">
        <f>IF(入力シート!J419="","",入力シート!J419)</f>
        <v/>
      </c>
      <c r="J417" s="216" t="str">
        <f>IF(入力シート!L419="","",入力シート!L419)</f>
        <v/>
      </c>
      <c r="K417" s="217"/>
      <c r="L417" s="113"/>
      <c r="M417" s="117" t="s">
        <v>14</v>
      </c>
      <c r="N417" s="124" t="s">
        <v>11</v>
      </c>
    </row>
    <row r="418" spans="1:15" ht="24.9" customHeight="1" x14ac:dyDescent="0.2">
      <c r="B418" s="51" t="str">
        <f>IF(入力シート!C420="","",398)</f>
        <v/>
      </c>
      <c r="C418" s="60" t="str">
        <f>IF(入力シート!C420="","",入力シート!T420)</f>
        <v/>
      </c>
      <c r="D418" s="68" t="str">
        <f>IF(入力シート!D420="","",入力シート!D420)</f>
        <v/>
      </c>
      <c r="E418" s="73" t="str">
        <f>IF(入力シート!E420="","",ASC(入力シート!E420))</f>
        <v/>
      </c>
      <c r="F418" s="78" t="str">
        <f>IF(入力シート!F420="","",入力シート!F420)</f>
        <v/>
      </c>
      <c r="G418" s="85" t="str">
        <f>IF(入力シート!G420="","",入力シート!G420)</f>
        <v/>
      </c>
      <c r="H418" s="92" t="str">
        <f>IF(入力シート!I420="","",入力シート!I420)</f>
        <v/>
      </c>
      <c r="I418" s="103" t="str">
        <f>IF(入力シート!J420="","",入力シート!J420)</f>
        <v/>
      </c>
      <c r="J418" s="216" t="str">
        <f>IF(入力シート!L420="","",入力シート!L420)</f>
        <v/>
      </c>
      <c r="K418" s="217"/>
      <c r="L418" s="113"/>
      <c r="M418" s="117" t="s">
        <v>14</v>
      </c>
      <c r="N418" s="124" t="s">
        <v>11</v>
      </c>
    </row>
    <row r="419" spans="1:15" ht="24.9" customHeight="1" x14ac:dyDescent="0.2">
      <c r="B419" s="51" t="str">
        <f>IF(入力シート!C421="","",399)</f>
        <v/>
      </c>
      <c r="C419" s="60" t="str">
        <f>IF(入力シート!C421="","",入力シート!T421)</f>
        <v/>
      </c>
      <c r="D419" s="68" t="str">
        <f>IF(入力シート!D421="","",入力シート!D421)</f>
        <v/>
      </c>
      <c r="E419" s="73" t="str">
        <f>IF(入力シート!E421="","",ASC(入力シート!E421))</f>
        <v/>
      </c>
      <c r="F419" s="78" t="str">
        <f>IF(入力シート!F421="","",入力シート!F421)</f>
        <v/>
      </c>
      <c r="G419" s="85" t="str">
        <f>IF(入力シート!G421="","",入力シート!G421)</f>
        <v/>
      </c>
      <c r="H419" s="92" t="str">
        <f>IF(入力シート!I421="","",入力シート!I421)</f>
        <v/>
      </c>
      <c r="I419" s="103" t="str">
        <f>IF(入力シート!J421="","",入力シート!J421)</f>
        <v/>
      </c>
      <c r="J419" s="216" t="str">
        <f>IF(入力シート!L421="","",入力シート!L421)</f>
        <v/>
      </c>
      <c r="K419" s="217"/>
      <c r="L419" s="113"/>
      <c r="M419" s="117" t="s">
        <v>14</v>
      </c>
      <c r="N419" s="124" t="s">
        <v>11</v>
      </c>
    </row>
    <row r="420" spans="1:15" ht="24.9" customHeight="1" x14ac:dyDescent="0.2">
      <c r="B420" s="52" t="str">
        <f>IF(入力シート!C422="","",400)</f>
        <v/>
      </c>
      <c r="C420" s="61" t="str">
        <f>IF(入力シート!C422="","",入力シート!T422)</f>
        <v/>
      </c>
      <c r="D420" s="69" t="str">
        <f>IF(入力シート!D422="","",入力シート!D422)</f>
        <v/>
      </c>
      <c r="E420" s="74" t="str">
        <f>IF(入力シート!E422="","",ASC(入力シート!E422))</f>
        <v/>
      </c>
      <c r="F420" s="81" t="str">
        <f>IF(入力シート!F422="","",入力シート!F422)</f>
        <v/>
      </c>
      <c r="G420" s="86" t="str">
        <f>IF(入力シート!G422="","",入力シート!G422)</f>
        <v/>
      </c>
      <c r="H420" s="93" t="str">
        <f>IF(入力シート!I422="","",入力シート!I422)</f>
        <v/>
      </c>
      <c r="I420" s="104" t="str">
        <f>IF(入力シート!J422="","",入力シート!J422)</f>
        <v/>
      </c>
      <c r="J420" s="218" t="str">
        <f>IF(入力シート!L422="","",入力シート!L422)</f>
        <v/>
      </c>
      <c r="K420" s="219"/>
      <c r="L420" s="114"/>
      <c r="M420" s="118" t="s">
        <v>14</v>
      </c>
      <c r="N420" s="125" t="s">
        <v>11</v>
      </c>
    </row>
    <row r="421" spans="1:15" ht="24.9" customHeight="1" x14ac:dyDescent="0.2">
      <c r="A421" s="45"/>
      <c r="B421" s="54"/>
      <c r="C421" s="63"/>
      <c r="D421" s="54"/>
      <c r="E421" s="54"/>
      <c r="F421" s="54"/>
      <c r="G421" s="54"/>
      <c r="H421" s="95"/>
      <c r="I421" s="45"/>
      <c r="J421" s="45"/>
      <c r="K421" s="45"/>
      <c r="L421" s="45"/>
      <c r="M421" s="45"/>
      <c r="N421" s="45"/>
      <c r="O421" s="45"/>
    </row>
    <row r="422" spans="1:15" ht="24.9" customHeight="1" x14ac:dyDescent="0.2">
      <c r="C422" s="64"/>
      <c r="H422" s="96"/>
    </row>
    <row r="423" spans="1:15" ht="24.9" customHeight="1" x14ac:dyDescent="0.2">
      <c r="C423" s="64"/>
      <c r="H423" s="96"/>
    </row>
    <row r="424" spans="1:15" ht="24.9" customHeight="1" x14ac:dyDescent="0.2">
      <c r="C424" s="64"/>
      <c r="H424" s="96"/>
    </row>
    <row r="425" spans="1:15" ht="24.9" customHeight="1" x14ac:dyDescent="0.2">
      <c r="C425" s="64"/>
      <c r="H425" s="96"/>
    </row>
    <row r="426" spans="1:15" ht="24.9" customHeight="1" x14ac:dyDescent="0.2">
      <c r="C426" s="64"/>
      <c r="H426" s="96"/>
    </row>
    <row r="427" spans="1:15" ht="24.9" customHeight="1" x14ac:dyDescent="0.2">
      <c r="C427" s="64"/>
      <c r="H427" s="96"/>
    </row>
    <row r="428" spans="1:15" ht="24.9" customHeight="1" x14ac:dyDescent="0.2">
      <c r="C428" s="64"/>
      <c r="H428" s="96"/>
    </row>
    <row r="429" spans="1:15" ht="24.9" customHeight="1" x14ac:dyDescent="0.2">
      <c r="C429" s="64"/>
      <c r="H429" s="96"/>
    </row>
    <row r="430" spans="1:15" ht="24.9" customHeight="1" x14ac:dyDescent="0.2">
      <c r="C430" s="64"/>
      <c r="H430" s="96"/>
    </row>
    <row r="431" spans="1:15" ht="24.9" customHeight="1" x14ac:dyDescent="0.2">
      <c r="C431" s="64"/>
      <c r="H431" s="96"/>
    </row>
    <row r="432" spans="1:15" ht="24.9" customHeight="1" x14ac:dyDescent="0.2">
      <c r="C432" s="64"/>
      <c r="H432" s="96"/>
    </row>
    <row r="433" spans="3:8" ht="24.9" customHeight="1" x14ac:dyDescent="0.2">
      <c r="C433" s="64"/>
      <c r="H433" s="96"/>
    </row>
    <row r="434" spans="3:8" ht="24.9" customHeight="1" x14ac:dyDescent="0.2">
      <c r="C434" s="64"/>
      <c r="H434" s="96"/>
    </row>
    <row r="435" spans="3:8" ht="24.9" customHeight="1" x14ac:dyDescent="0.2">
      <c r="C435" s="64"/>
      <c r="H435" s="96"/>
    </row>
    <row r="436" spans="3:8" ht="24.9" customHeight="1" x14ac:dyDescent="0.2">
      <c r="C436" s="64"/>
      <c r="H436" s="96"/>
    </row>
    <row r="437" spans="3:8" ht="24.9" customHeight="1" x14ac:dyDescent="0.2">
      <c r="C437" s="64"/>
      <c r="H437" s="96"/>
    </row>
    <row r="438" spans="3:8" ht="24.9" customHeight="1" x14ac:dyDescent="0.2">
      <c r="C438" s="64"/>
      <c r="H438" s="96"/>
    </row>
    <row r="439" spans="3:8" ht="24.9" customHeight="1" x14ac:dyDescent="0.2">
      <c r="C439" s="64"/>
      <c r="H439" s="96"/>
    </row>
    <row r="440" spans="3:8" ht="24.9" customHeight="1" x14ac:dyDescent="0.2">
      <c r="C440" s="64"/>
      <c r="H440" s="96"/>
    </row>
    <row r="441" spans="3:8" ht="24.9" customHeight="1" x14ac:dyDescent="0.2">
      <c r="C441" s="64"/>
      <c r="H441" s="96"/>
    </row>
    <row r="442" spans="3:8" ht="24.9" customHeight="1" x14ac:dyDescent="0.2">
      <c r="C442" s="64"/>
      <c r="H442" s="96"/>
    </row>
    <row r="443" spans="3:8" ht="24.9" customHeight="1" x14ac:dyDescent="0.2">
      <c r="C443" s="64"/>
      <c r="H443" s="96"/>
    </row>
    <row r="444" spans="3:8" ht="24.9" customHeight="1" x14ac:dyDescent="0.2">
      <c r="C444" s="64"/>
      <c r="H444" s="96"/>
    </row>
  </sheetData>
  <sheetProtection sheet="1" objects="1" scenarios="1" selectLockedCells="1" autoFilter="0" selectUnlockedCells="1"/>
  <autoFilter ref="A20:Q420">
    <filterColumn colId="9" showButton="0"/>
    <filterColumn colId="12" showButton="0"/>
  </autoFilter>
  <mergeCells count="423">
    <mergeCell ref="J418:K418"/>
    <mergeCell ref="J419:K419"/>
    <mergeCell ref="J420:K420"/>
    <mergeCell ref="B7:H10"/>
    <mergeCell ref="B19:B20"/>
    <mergeCell ref="G19:G20"/>
    <mergeCell ref="H19:H20"/>
    <mergeCell ref="I19:I20"/>
    <mergeCell ref="J19:K20"/>
    <mergeCell ref="J409:K409"/>
    <mergeCell ref="J410:K410"/>
    <mergeCell ref="J411:K411"/>
    <mergeCell ref="J412:K412"/>
    <mergeCell ref="J413:K413"/>
    <mergeCell ref="J414:K414"/>
    <mergeCell ref="J415:K415"/>
    <mergeCell ref="J416:K416"/>
    <mergeCell ref="J417:K417"/>
    <mergeCell ref="J400:K400"/>
    <mergeCell ref="J401:K401"/>
    <mergeCell ref="J402:K402"/>
    <mergeCell ref="J403:K403"/>
    <mergeCell ref="J404:K404"/>
    <mergeCell ref="J405:K405"/>
    <mergeCell ref="J406:K406"/>
    <mergeCell ref="J407:K407"/>
    <mergeCell ref="J408:K408"/>
    <mergeCell ref="J391:K391"/>
    <mergeCell ref="J392:K392"/>
    <mergeCell ref="J393:K393"/>
    <mergeCell ref="J394:K394"/>
    <mergeCell ref="J395:K395"/>
    <mergeCell ref="J396:K396"/>
    <mergeCell ref="J397:K397"/>
    <mergeCell ref="J398:K398"/>
    <mergeCell ref="J399:K399"/>
    <mergeCell ref="J382:K382"/>
    <mergeCell ref="J383:K383"/>
    <mergeCell ref="J384:K384"/>
    <mergeCell ref="J385:K385"/>
    <mergeCell ref="J386:K386"/>
    <mergeCell ref="J387:K387"/>
    <mergeCell ref="J388:K388"/>
    <mergeCell ref="J389:K389"/>
    <mergeCell ref="J390:K390"/>
    <mergeCell ref="J373:K373"/>
    <mergeCell ref="J374:K374"/>
    <mergeCell ref="J375:K375"/>
    <mergeCell ref="J376:K376"/>
    <mergeCell ref="J377:K377"/>
    <mergeCell ref="J378:K378"/>
    <mergeCell ref="J379:K379"/>
    <mergeCell ref="J380:K380"/>
    <mergeCell ref="J381:K381"/>
    <mergeCell ref="J364:K364"/>
    <mergeCell ref="J365:K365"/>
    <mergeCell ref="J366:K366"/>
    <mergeCell ref="J367:K367"/>
    <mergeCell ref="J368:K368"/>
    <mergeCell ref="J369:K369"/>
    <mergeCell ref="J370:K370"/>
    <mergeCell ref="J371:K371"/>
    <mergeCell ref="J372:K372"/>
    <mergeCell ref="J355:K355"/>
    <mergeCell ref="J356:K356"/>
    <mergeCell ref="J357:K357"/>
    <mergeCell ref="J358:K358"/>
    <mergeCell ref="J359:K359"/>
    <mergeCell ref="J360:K360"/>
    <mergeCell ref="J361:K361"/>
    <mergeCell ref="J362:K362"/>
    <mergeCell ref="J363:K363"/>
    <mergeCell ref="J346:K346"/>
    <mergeCell ref="J347:K347"/>
    <mergeCell ref="J348:K348"/>
    <mergeCell ref="J349:K349"/>
    <mergeCell ref="J350:K350"/>
    <mergeCell ref="J351:K351"/>
    <mergeCell ref="J352:K352"/>
    <mergeCell ref="J353:K353"/>
    <mergeCell ref="J354:K354"/>
    <mergeCell ref="J337:K337"/>
    <mergeCell ref="J338:K338"/>
    <mergeCell ref="J339:K339"/>
    <mergeCell ref="J340:K340"/>
    <mergeCell ref="J341:K341"/>
    <mergeCell ref="J342:K342"/>
    <mergeCell ref="J343:K343"/>
    <mergeCell ref="J344:K344"/>
    <mergeCell ref="J345:K345"/>
    <mergeCell ref="J328:K328"/>
    <mergeCell ref="J329:K329"/>
    <mergeCell ref="J330:K330"/>
    <mergeCell ref="J331:K331"/>
    <mergeCell ref="J332:K332"/>
    <mergeCell ref="J333:K333"/>
    <mergeCell ref="J334:K334"/>
    <mergeCell ref="J335:K335"/>
    <mergeCell ref="J336:K336"/>
    <mergeCell ref="J319:K319"/>
    <mergeCell ref="J320:K320"/>
    <mergeCell ref="J321:K321"/>
    <mergeCell ref="J322:K322"/>
    <mergeCell ref="J323:K323"/>
    <mergeCell ref="J324:K324"/>
    <mergeCell ref="J325:K325"/>
    <mergeCell ref="J326:K326"/>
    <mergeCell ref="J327:K327"/>
    <mergeCell ref="J310:K310"/>
    <mergeCell ref="J311:K311"/>
    <mergeCell ref="J312:K312"/>
    <mergeCell ref="J313:K313"/>
    <mergeCell ref="J314:K314"/>
    <mergeCell ref="J315:K315"/>
    <mergeCell ref="J316:K316"/>
    <mergeCell ref="J317:K317"/>
    <mergeCell ref="J318:K318"/>
    <mergeCell ref="J301:K301"/>
    <mergeCell ref="J302:K302"/>
    <mergeCell ref="J303:K303"/>
    <mergeCell ref="J304:K304"/>
    <mergeCell ref="J305:K305"/>
    <mergeCell ref="J306:K306"/>
    <mergeCell ref="J307:K307"/>
    <mergeCell ref="J308:K308"/>
    <mergeCell ref="J309:K309"/>
    <mergeCell ref="J292:K292"/>
    <mergeCell ref="J293:K293"/>
    <mergeCell ref="J294:K294"/>
    <mergeCell ref="J295:K295"/>
    <mergeCell ref="J296:K296"/>
    <mergeCell ref="J297:K297"/>
    <mergeCell ref="J298:K298"/>
    <mergeCell ref="J299:K299"/>
    <mergeCell ref="J300:K300"/>
    <mergeCell ref="J283:K283"/>
    <mergeCell ref="J284:K284"/>
    <mergeCell ref="J285:K285"/>
    <mergeCell ref="J286:K286"/>
    <mergeCell ref="J287:K287"/>
    <mergeCell ref="J288:K288"/>
    <mergeCell ref="J289:K289"/>
    <mergeCell ref="J290:K290"/>
    <mergeCell ref="J291:K291"/>
    <mergeCell ref="J274:K274"/>
    <mergeCell ref="J275:K275"/>
    <mergeCell ref="J276:K276"/>
    <mergeCell ref="J277:K277"/>
    <mergeCell ref="J278:K278"/>
    <mergeCell ref="J279:K279"/>
    <mergeCell ref="J280:K280"/>
    <mergeCell ref="J281:K281"/>
    <mergeCell ref="J282:K282"/>
    <mergeCell ref="J265:K265"/>
    <mergeCell ref="J266:K266"/>
    <mergeCell ref="J267:K267"/>
    <mergeCell ref="J268:K268"/>
    <mergeCell ref="J269:K269"/>
    <mergeCell ref="J270:K270"/>
    <mergeCell ref="J271:K271"/>
    <mergeCell ref="J272:K272"/>
    <mergeCell ref="J273:K273"/>
    <mergeCell ref="J256:K256"/>
    <mergeCell ref="J257:K257"/>
    <mergeCell ref="J258:K258"/>
    <mergeCell ref="J259:K259"/>
    <mergeCell ref="J260:K260"/>
    <mergeCell ref="J261:K261"/>
    <mergeCell ref="J262:K262"/>
    <mergeCell ref="J263:K263"/>
    <mergeCell ref="J264:K264"/>
    <mergeCell ref="J247:K247"/>
    <mergeCell ref="J248:K248"/>
    <mergeCell ref="J249:K249"/>
    <mergeCell ref="J250:K250"/>
    <mergeCell ref="J251:K251"/>
    <mergeCell ref="J252:K252"/>
    <mergeCell ref="J253:K253"/>
    <mergeCell ref="J254:K254"/>
    <mergeCell ref="J255:K255"/>
    <mergeCell ref="J238:K238"/>
    <mergeCell ref="J239:K239"/>
    <mergeCell ref="J240:K240"/>
    <mergeCell ref="J241:K241"/>
    <mergeCell ref="J242:K242"/>
    <mergeCell ref="J243:K243"/>
    <mergeCell ref="J244:K244"/>
    <mergeCell ref="J245:K245"/>
    <mergeCell ref="J246:K246"/>
    <mergeCell ref="J229:K229"/>
    <mergeCell ref="J230:K230"/>
    <mergeCell ref="J231:K231"/>
    <mergeCell ref="J232:K232"/>
    <mergeCell ref="J233:K233"/>
    <mergeCell ref="J234:K234"/>
    <mergeCell ref="J235:K235"/>
    <mergeCell ref="J236:K236"/>
    <mergeCell ref="J237:K237"/>
    <mergeCell ref="J220:K220"/>
    <mergeCell ref="J221:K221"/>
    <mergeCell ref="J222:K222"/>
    <mergeCell ref="J223:K223"/>
    <mergeCell ref="J224:K224"/>
    <mergeCell ref="J225:K225"/>
    <mergeCell ref="J226:K226"/>
    <mergeCell ref="J227:K227"/>
    <mergeCell ref="J228:K228"/>
    <mergeCell ref="J211:K211"/>
    <mergeCell ref="J212:K212"/>
    <mergeCell ref="J213:K213"/>
    <mergeCell ref="J214:K214"/>
    <mergeCell ref="J215:K215"/>
    <mergeCell ref="J216:K216"/>
    <mergeCell ref="J217:K217"/>
    <mergeCell ref="J218:K218"/>
    <mergeCell ref="J219:K219"/>
    <mergeCell ref="J202:K202"/>
    <mergeCell ref="J203:K203"/>
    <mergeCell ref="J204:K204"/>
    <mergeCell ref="J205:K205"/>
    <mergeCell ref="J206:K206"/>
    <mergeCell ref="J207:K207"/>
    <mergeCell ref="J208:K208"/>
    <mergeCell ref="J209:K209"/>
    <mergeCell ref="J210:K210"/>
    <mergeCell ref="J193:K193"/>
    <mergeCell ref="J194:K194"/>
    <mergeCell ref="J195:K195"/>
    <mergeCell ref="J196:K196"/>
    <mergeCell ref="J197:K197"/>
    <mergeCell ref="J198:K198"/>
    <mergeCell ref="J199:K199"/>
    <mergeCell ref="J200:K200"/>
    <mergeCell ref="J201:K201"/>
    <mergeCell ref="J184:K184"/>
    <mergeCell ref="J185:K185"/>
    <mergeCell ref="J186:K186"/>
    <mergeCell ref="J187:K187"/>
    <mergeCell ref="J188:K188"/>
    <mergeCell ref="J189:K189"/>
    <mergeCell ref="J190:K190"/>
    <mergeCell ref="J191:K191"/>
    <mergeCell ref="J192:K192"/>
    <mergeCell ref="J175:K175"/>
    <mergeCell ref="J176:K176"/>
    <mergeCell ref="J177:K177"/>
    <mergeCell ref="J178:K178"/>
    <mergeCell ref="J179:K179"/>
    <mergeCell ref="J180:K180"/>
    <mergeCell ref="J181:K181"/>
    <mergeCell ref="J182:K182"/>
    <mergeCell ref="J183:K183"/>
    <mergeCell ref="J166:K166"/>
    <mergeCell ref="J167:K167"/>
    <mergeCell ref="J168:K168"/>
    <mergeCell ref="J169:K169"/>
    <mergeCell ref="J170:K170"/>
    <mergeCell ref="J171:K171"/>
    <mergeCell ref="J172:K172"/>
    <mergeCell ref="J173:K173"/>
    <mergeCell ref="J174:K174"/>
    <mergeCell ref="J157:K157"/>
    <mergeCell ref="J158:K158"/>
    <mergeCell ref="J159:K159"/>
    <mergeCell ref="J160:K160"/>
    <mergeCell ref="J161:K161"/>
    <mergeCell ref="J162:K162"/>
    <mergeCell ref="J163:K163"/>
    <mergeCell ref="J164:K164"/>
    <mergeCell ref="J165:K165"/>
    <mergeCell ref="J148:K148"/>
    <mergeCell ref="J149:K149"/>
    <mergeCell ref="J150:K150"/>
    <mergeCell ref="J151:K151"/>
    <mergeCell ref="J152:K152"/>
    <mergeCell ref="J153:K153"/>
    <mergeCell ref="J154:K154"/>
    <mergeCell ref="J155:K155"/>
    <mergeCell ref="J156:K156"/>
    <mergeCell ref="J139:K139"/>
    <mergeCell ref="J140:K140"/>
    <mergeCell ref="J141:K141"/>
    <mergeCell ref="J142:K142"/>
    <mergeCell ref="J143:K143"/>
    <mergeCell ref="J144:K144"/>
    <mergeCell ref="J145:K145"/>
    <mergeCell ref="J146:K146"/>
    <mergeCell ref="J147:K147"/>
    <mergeCell ref="J130:K130"/>
    <mergeCell ref="J131:K131"/>
    <mergeCell ref="J132:K132"/>
    <mergeCell ref="J133:K133"/>
    <mergeCell ref="J134:K134"/>
    <mergeCell ref="J135:K135"/>
    <mergeCell ref="J136:K136"/>
    <mergeCell ref="J137:K137"/>
    <mergeCell ref="J138:K138"/>
    <mergeCell ref="J121:K121"/>
    <mergeCell ref="J122:K122"/>
    <mergeCell ref="J123:K123"/>
    <mergeCell ref="J124:K124"/>
    <mergeCell ref="J125:K125"/>
    <mergeCell ref="J126:K126"/>
    <mergeCell ref="J127:K127"/>
    <mergeCell ref="J128:K128"/>
    <mergeCell ref="J129:K129"/>
    <mergeCell ref="J112:K112"/>
    <mergeCell ref="J113:K113"/>
    <mergeCell ref="J114:K114"/>
    <mergeCell ref="J115:K115"/>
    <mergeCell ref="J116:K116"/>
    <mergeCell ref="J117:K117"/>
    <mergeCell ref="J118:K118"/>
    <mergeCell ref="J119:K119"/>
    <mergeCell ref="J120:K120"/>
    <mergeCell ref="J103:K103"/>
    <mergeCell ref="J104:K104"/>
    <mergeCell ref="J105:K105"/>
    <mergeCell ref="J106:K106"/>
    <mergeCell ref="J107:K107"/>
    <mergeCell ref="J108:K108"/>
    <mergeCell ref="J109:K109"/>
    <mergeCell ref="J110:K110"/>
    <mergeCell ref="J111:K111"/>
    <mergeCell ref="J94:K94"/>
    <mergeCell ref="J95:K95"/>
    <mergeCell ref="J96:K96"/>
    <mergeCell ref="J97:K97"/>
    <mergeCell ref="J98:K98"/>
    <mergeCell ref="J99:K99"/>
    <mergeCell ref="J100:K100"/>
    <mergeCell ref="J101:K101"/>
    <mergeCell ref="J102:K102"/>
    <mergeCell ref="J85:K85"/>
    <mergeCell ref="J86:K86"/>
    <mergeCell ref="J87:K87"/>
    <mergeCell ref="J88:K88"/>
    <mergeCell ref="J89:K89"/>
    <mergeCell ref="J90:K90"/>
    <mergeCell ref="J91:K91"/>
    <mergeCell ref="J92:K92"/>
    <mergeCell ref="J93:K93"/>
    <mergeCell ref="J76:K76"/>
    <mergeCell ref="J77:K77"/>
    <mergeCell ref="J78:K78"/>
    <mergeCell ref="J79:K79"/>
    <mergeCell ref="J80:K80"/>
    <mergeCell ref="J81:K81"/>
    <mergeCell ref="J82:K82"/>
    <mergeCell ref="J83:K83"/>
    <mergeCell ref="J84:K84"/>
    <mergeCell ref="J67:K67"/>
    <mergeCell ref="J68:K68"/>
    <mergeCell ref="J69:K69"/>
    <mergeCell ref="J70:K70"/>
    <mergeCell ref="J71:K71"/>
    <mergeCell ref="J72:K72"/>
    <mergeCell ref="J73:K73"/>
    <mergeCell ref="J74:K74"/>
    <mergeCell ref="J75:K75"/>
    <mergeCell ref="J58:K58"/>
    <mergeCell ref="J59:K59"/>
    <mergeCell ref="J60:K60"/>
    <mergeCell ref="J61:K61"/>
    <mergeCell ref="J62:K62"/>
    <mergeCell ref="J63:K63"/>
    <mergeCell ref="J64:K64"/>
    <mergeCell ref="J65:K65"/>
    <mergeCell ref="J66:K66"/>
    <mergeCell ref="J49:K49"/>
    <mergeCell ref="J50:K50"/>
    <mergeCell ref="J51:K51"/>
    <mergeCell ref="J52:K52"/>
    <mergeCell ref="J53:K53"/>
    <mergeCell ref="J54:K54"/>
    <mergeCell ref="J55:K55"/>
    <mergeCell ref="J56:K56"/>
    <mergeCell ref="J57:K57"/>
    <mergeCell ref="J40:K40"/>
    <mergeCell ref="J41:K41"/>
    <mergeCell ref="J42:K42"/>
    <mergeCell ref="J43:K43"/>
    <mergeCell ref="J44:K44"/>
    <mergeCell ref="J45:K45"/>
    <mergeCell ref="J46:K46"/>
    <mergeCell ref="J47:K47"/>
    <mergeCell ref="J48:K48"/>
    <mergeCell ref="J31:K31"/>
    <mergeCell ref="J32:K32"/>
    <mergeCell ref="J33:K33"/>
    <mergeCell ref="J34:K34"/>
    <mergeCell ref="J35:K35"/>
    <mergeCell ref="J36:K36"/>
    <mergeCell ref="J37:K37"/>
    <mergeCell ref="J38:K38"/>
    <mergeCell ref="J39:K39"/>
    <mergeCell ref="J22:K22"/>
    <mergeCell ref="J23:K23"/>
    <mergeCell ref="J24:K24"/>
    <mergeCell ref="J25:K25"/>
    <mergeCell ref="J26:K26"/>
    <mergeCell ref="J27:K27"/>
    <mergeCell ref="J28:K28"/>
    <mergeCell ref="J29:K29"/>
    <mergeCell ref="J30:K30"/>
    <mergeCell ref="D14:M14"/>
    <mergeCell ref="D15:O15"/>
    <mergeCell ref="D16:M16"/>
    <mergeCell ref="D17:M17"/>
    <mergeCell ref="B18:N18"/>
    <mergeCell ref="C19:F19"/>
    <mergeCell ref="L19:N19"/>
    <mergeCell ref="M20:N20"/>
    <mergeCell ref="J21:K21"/>
    <mergeCell ref="D3:J3"/>
    <mergeCell ref="J6:O6"/>
    <mergeCell ref="J7:O7"/>
    <mergeCell ref="J8:M8"/>
    <mergeCell ref="J9:N9"/>
    <mergeCell ref="K10:M10"/>
    <mergeCell ref="B12:C12"/>
    <mergeCell ref="D12:O12"/>
    <mergeCell ref="D13:O13"/>
  </mergeCells>
  <phoneticPr fontId="2"/>
  <dataValidations count="4">
    <dataValidation imeMode="on" allowBlank="1" showInputMessage="1" showErrorMessage="1" sqref="I421:K65536 J10:J11 N4 I6:I11 H11 K12:K18 H6 J18:J19 I18:I20 J21:J420 P12 H4:J4 H18:H19 H21:H65536"/>
    <dataValidation imeMode="halfAlpha" allowBlank="1" showInputMessage="1" showErrorMessage="1" sqref="C421:D65536 F421:F65536 F18 C13:C19 C11:D12 F11 L11:N11 K10 F4 D4:D6 G5:G6 C3:C6 N16:N17 N14 F12:G17 D13:D18 N8 O9"/>
    <dataValidation imeMode="halfKatakana" allowBlank="1" showInputMessage="1" showErrorMessage="1" sqref="E421:E65536 E11:E18 E4:E6 C21:F420"/>
    <dataValidation imeMode="hiragana" allowBlank="1" showInputMessage="1" showErrorMessage="1" sqref="J6:J7"/>
  </dataValidations>
  <printOptions horizontalCentered="1"/>
  <pageMargins left="0.39370078740157483" right="0.39370078740157483" top="0.59055118110236227" bottom="0.59055118110236227" header="0.31496062992125984" footer="0.47244094488188981"/>
  <pageSetup paperSize="9" scale="79" orientation="portrait" r:id="rId1"/>
  <headerFooter alignWithMargins="0">
    <oddFooter>&amp;R&amp;"ＭＳ Ｐ明朝,標準"上記は、商品中古自動車確認証明業務実施要領に定める商品中古自動車であることを証明する。
令和　　　　年　　　　月　　　　日　　&amp;1.&amp;11
住　 　　所　 静岡市駿河区国吉田２丁目４番35号　　　　　　　　　　　　 &amp;1.&amp;11
支  所  名   一般財団法人日本自動車査定協会静岡県支所　　　　 　&amp;1.&amp;11
代表者名　　　　　　　　　　　　　　　　　　　　　　　　　　 　　　　　　　　　　　&amp;1.&amp;11
　　　　　　　　　　　　　　　　　　　　　　　　　　</oddFooter>
  </headerFooter>
  <rowBreaks count="19" manualBreakCount="19">
    <brk id="40" max="16383" man="1"/>
    <brk id="60" max="16383" man="1"/>
    <brk id="80" max="16383" man="1"/>
    <brk id="100" max="16383" man="1"/>
    <brk id="120" max="16383" man="1"/>
    <brk id="140" max="16383" man="1"/>
    <brk id="160" max="16383" man="1"/>
    <brk id="180" max="16383" man="1"/>
    <brk id="200" max="16383" man="1"/>
    <brk id="220" max="16383" man="1"/>
    <brk id="240" max="16383" man="1"/>
    <brk id="260" max="16383" man="1"/>
    <brk id="280" max="16383" man="1"/>
    <brk id="300" max="16383" man="1"/>
    <brk id="320" max="16383" man="1"/>
    <brk id="340" max="16383" man="1"/>
    <brk id="360" max="16383" man="1"/>
    <brk id="380" max="16383" man="1"/>
    <brk id="4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10"/>
  <sheetViews>
    <sheetView view="pageBreakPreview" zoomScale="75" zoomScaleNormal="75" zoomScaleSheetLayoutView="75" workbookViewId="0">
      <selection activeCell="U9" sqref="U9"/>
    </sheetView>
  </sheetViews>
  <sheetFormatPr defaultColWidth="9" defaultRowHeight="24.9" customHeight="1" x14ac:dyDescent="0.2"/>
  <cols>
    <col min="1" max="1" width="3.33203125" style="43" customWidth="1"/>
    <col min="2" max="2" width="4.6640625" style="44" customWidth="1"/>
    <col min="3" max="6" width="5.6640625" style="44" customWidth="1"/>
    <col min="7" max="7" width="18.109375" style="44" customWidth="1"/>
    <col min="8" max="8" width="12.6640625" style="43" bestFit="1" customWidth="1"/>
    <col min="9" max="9" width="15.6640625" style="43" customWidth="1"/>
    <col min="10" max="10" width="5.6640625" style="43" customWidth="1"/>
    <col min="11" max="11" width="17" style="43" customWidth="1"/>
    <col min="12" max="12" width="6.6640625" style="43" customWidth="1"/>
    <col min="13" max="14" width="5.6640625" style="43" customWidth="1"/>
    <col min="15" max="15" width="3.88671875" style="43" customWidth="1"/>
    <col min="16" max="16384" width="9" style="43"/>
  </cols>
  <sheetData>
    <row r="1" spans="2:17" ht="17.25" customHeight="1" x14ac:dyDescent="0.2">
      <c r="B1" s="46" t="s">
        <v>59</v>
      </c>
      <c r="C1" s="55"/>
      <c r="O1" s="127"/>
    </row>
    <row r="2" spans="2:17" ht="17.25" customHeight="1" x14ac:dyDescent="0.2">
      <c r="B2" s="47"/>
      <c r="K2" s="108"/>
      <c r="L2" s="108"/>
      <c r="M2" s="108"/>
      <c r="N2" s="82" t="s">
        <v>28</v>
      </c>
    </row>
    <row r="3" spans="2:17" ht="24.9" customHeight="1" x14ac:dyDescent="0.2">
      <c r="C3" s="56"/>
      <c r="D3" s="194" t="s">
        <v>25</v>
      </c>
      <c r="E3" s="195"/>
      <c r="F3" s="195"/>
      <c r="G3" s="195"/>
      <c r="H3" s="195"/>
      <c r="I3" s="195"/>
      <c r="J3" s="71"/>
      <c r="K3" s="106"/>
      <c r="L3" s="108"/>
      <c r="M3" s="108"/>
      <c r="N3" s="82" t="str">
        <f>"（コード番号　"&amp;入力シート!E2&amp;"　)"</f>
        <v>（コード番号　　)</v>
      </c>
    </row>
    <row r="4" spans="2:17" ht="24.9" customHeight="1" x14ac:dyDescent="0.2">
      <c r="L4" s="44"/>
      <c r="M4" s="44"/>
      <c r="N4" s="44"/>
    </row>
    <row r="5" spans="2:17" ht="24.9" customHeight="1" x14ac:dyDescent="0.2">
      <c r="C5" s="57"/>
      <c r="G5" s="82"/>
      <c r="H5" s="88"/>
      <c r="I5" s="97" t="str">
        <f>"令和　"&amp;入力シート!G3&amp;" 年　"&amp;入力シート!I3&amp;"　月　"&amp;入力シート!K3&amp;"　日 "</f>
        <v xml:space="preserve">令和　 年　　月　　日 </v>
      </c>
      <c r="J5" s="88"/>
      <c r="K5" s="96"/>
      <c r="L5" s="96"/>
      <c r="M5" s="96"/>
      <c r="N5" s="96"/>
    </row>
    <row r="6" spans="2:17" ht="30" customHeight="1" x14ac:dyDescent="0.2">
      <c r="B6" s="48"/>
      <c r="C6" s="48"/>
      <c r="D6" s="65"/>
      <c r="E6" s="48"/>
      <c r="G6" s="83"/>
      <c r="H6" s="89"/>
      <c r="I6" s="98" t="s">
        <v>1</v>
      </c>
      <c r="J6" s="196" t="str">
        <f>査定協会提出用!J6</f>
        <v/>
      </c>
      <c r="K6" s="197"/>
      <c r="L6" s="197"/>
      <c r="M6" s="197"/>
      <c r="N6" s="197"/>
      <c r="O6" s="197"/>
    </row>
    <row r="7" spans="2:17" ht="24.9" customHeight="1" x14ac:dyDescent="0.2">
      <c r="B7" s="222"/>
      <c r="C7" s="223"/>
      <c r="D7" s="223"/>
      <c r="E7" s="223"/>
      <c r="F7" s="223"/>
      <c r="G7" s="223"/>
      <c r="H7" s="223"/>
      <c r="I7" s="99" t="s">
        <v>5</v>
      </c>
      <c r="J7" s="196" t="str">
        <f>査定協会提出用!J7</f>
        <v/>
      </c>
      <c r="K7" s="197"/>
      <c r="L7" s="197"/>
      <c r="M7" s="197"/>
      <c r="N7" s="197"/>
      <c r="O7" s="197"/>
    </row>
    <row r="8" spans="2:17" ht="24.9" customHeight="1" x14ac:dyDescent="0.2">
      <c r="B8" s="223"/>
      <c r="C8" s="223"/>
      <c r="D8" s="223"/>
      <c r="E8" s="223"/>
      <c r="F8" s="223"/>
      <c r="G8" s="223"/>
      <c r="H8" s="223"/>
      <c r="I8" s="100" t="s">
        <v>29</v>
      </c>
      <c r="J8" s="198" t="str">
        <f>査定協会提出用!J8</f>
        <v/>
      </c>
      <c r="K8" s="198"/>
      <c r="L8" s="198"/>
      <c r="M8" s="198"/>
      <c r="N8" s="128" t="s">
        <v>4</v>
      </c>
    </row>
    <row r="9" spans="2:17" ht="24.9" customHeight="1" x14ac:dyDescent="0.2">
      <c r="B9" s="223"/>
      <c r="C9" s="223"/>
      <c r="D9" s="223"/>
      <c r="E9" s="223"/>
      <c r="F9" s="223"/>
      <c r="G9" s="223"/>
      <c r="H9" s="223"/>
      <c r="I9" s="101" t="s">
        <v>55</v>
      </c>
      <c r="J9" s="199" t="str">
        <f>査定協会提出用!J9</f>
        <v/>
      </c>
      <c r="K9" s="197"/>
      <c r="L9" s="197"/>
      <c r="M9" s="197"/>
      <c r="N9" s="197"/>
      <c r="O9" s="128"/>
    </row>
    <row r="10" spans="2:17" ht="20.25" customHeight="1" x14ac:dyDescent="0.2">
      <c r="B10" s="223"/>
      <c r="C10" s="223"/>
      <c r="D10" s="223"/>
      <c r="E10" s="223"/>
      <c r="F10" s="223"/>
      <c r="G10" s="223"/>
      <c r="H10" s="223"/>
      <c r="I10" s="99" t="s">
        <v>19</v>
      </c>
      <c r="J10" s="107" t="s">
        <v>40</v>
      </c>
      <c r="K10" s="200" t="str">
        <f>査定協会提出用!K10</f>
        <v/>
      </c>
      <c r="L10" s="197"/>
      <c r="M10" s="197"/>
      <c r="N10" s="121" t="s">
        <v>15</v>
      </c>
      <c r="O10" s="108"/>
    </row>
    <row r="11" spans="2:17" ht="18" customHeight="1" x14ac:dyDescent="0.2">
      <c r="B11" s="48"/>
      <c r="C11" s="48"/>
      <c r="D11" s="48"/>
      <c r="E11" s="48"/>
      <c r="F11" s="48"/>
      <c r="G11" s="54"/>
      <c r="H11" s="90"/>
      <c r="I11" s="90"/>
      <c r="J11" s="90"/>
      <c r="K11" s="109"/>
      <c r="L11" s="110"/>
      <c r="M11" s="110"/>
      <c r="N11" s="110"/>
    </row>
    <row r="12" spans="2:17" ht="19.5" customHeight="1" x14ac:dyDescent="0.2">
      <c r="B12" s="201" t="s">
        <v>30</v>
      </c>
      <c r="C12" s="201"/>
      <c r="D12" s="202" t="s">
        <v>8</v>
      </c>
      <c r="E12" s="202"/>
      <c r="F12" s="202"/>
      <c r="G12" s="202"/>
      <c r="H12" s="202"/>
      <c r="I12" s="202"/>
      <c r="J12" s="202"/>
      <c r="K12" s="202"/>
      <c r="L12" s="202"/>
      <c r="M12" s="202"/>
      <c r="N12" s="203"/>
      <c r="O12" s="203"/>
      <c r="P12" s="130"/>
      <c r="Q12" s="130"/>
    </row>
    <row r="13" spans="2:17" ht="17.399999999999999" customHeight="1" x14ac:dyDescent="0.2">
      <c r="B13" s="49"/>
      <c r="C13" s="49"/>
      <c r="D13" s="204" t="s">
        <v>33</v>
      </c>
      <c r="E13" s="204"/>
      <c r="F13" s="204"/>
      <c r="G13" s="204"/>
      <c r="H13" s="204"/>
      <c r="I13" s="204"/>
      <c r="J13" s="204"/>
      <c r="K13" s="204"/>
      <c r="L13" s="204"/>
      <c r="M13" s="204"/>
      <c r="N13" s="205"/>
      <c r="O13" s="205"/>
    </row>
    <row r="14" spans="2:17" ht="17.399999999999999" customHeight="1" x14ac:dyDescent="0.2">
      <c r="B14" s="49"/>
      <c r="C14" s="49"/>
      <c r="D14" s="204" t="s">
        <v>45</v>
      </c>
      <c r="E14" s="204"/>
      <c r="F14" s="204"/>
      <c r="G14" s="204"/>
      <c r="H14" s="204"/>
      <c r="I14" s="204"/>
      <c r="J14" s="204"/>
      <c r="K14" s="204"/>
      <c r="L14" s="204"/>
      <c r="M14" s="204"/>
      <c r="N14" s="122"/>
      <c r="O14" s="129"/>
    </row>
    <row r="15" spans="2:17" ht="19.5" customHeight="1" x14ac:dyDescent="0.2">
      <c r="B15" s="49"/>
      <c r="C15" s="49"/>
      <c r="D15" s="202" t="s">
        <v>65</v>
      </c>
      <c r="E15" s="202"/>
      <c r="F15" s="202"/>
      <c r="G15" s="202"/>
      <c r="H15" s="202"/>
      <c r="I15" s="202"/>
      <c r="J15" s="202"/>
      <c r="K15" s="202"/>
      <c r="L15" s="202"/>
      <c r="M15" s="202"/>
      <c r="N15" s="197"/>
      <c r="O15" s="197"/>
    </row>
    <row r="16" spans="2:17" ht="19.5" customHeight="1" x14ac:dyDescent="0.2">
      <c r="B16" s="49"/>
      <c r="C16" s="49"/>
      <c r="D16" s="202" t="s">
        <v>32</v>
      </c>
      <c r="E16" s="202"/>
      <c r="F16" s="202"/>
      <c r="G16" s="202"/>
      <c r="H16" s="202"/>
      <c r="I16" s="202"/>
      <c r="J16" s="202"/>
      <c r="K16" s="202"/>
      <c r="L16" s="202"/>
      <c r="M16" s="202"/>
      <c r="N16" s="122"/>
      <c r="O16" s="129"/>
    </row>
    <row r="17" spans="2:15" ht="17.399999999999999" customHeight="1" x14ac:dyDescent="0.2">
      <c r="B17" s="49"/>
      <c r="C17" s="49"/>
      <c r="D17" s="204" t="s">
        <v>10</v>
      </c>
      <c r="E17" s="204"/>
      <c r="F17" s="204"/>
      <c r="G17" s="204"/>
      <c r="H17" s="204"/>
      <c r="I17" s="204"/>
      <c r="J17" s="204"/>
      <c r="K17" s="204"/>
      <c r="L17" s="204"/>
      <c r="M17" s="204"/>
      <c r="N17" s="122"/>
      <c r="O17" s="129"/>
    </row>
    <row r="18" spans="2:15" ht="18" customHeight="1" thickBot="1" x14ac:dyDescent="0.25">
      <c r="B18" s="206" t="s">
        <v>3</v>
      </c>
      <c r="C18" s="206"/>
      <c r="D18" s="206"/>
      <c r="E18" s="206"/>
      <c r="F18" s="206"/>
      <c r="G18" s="206"/>
      <c r="H18" s="206"/>
      <c r="I18" s="206"/>
      <c r="J18" s="206"/>
      <c r="K18" s="206"/>
      <c r="L18" s="206"/>
      <c r="M18" s="206"/>
      <c r="N18" s="206"/>
    </row>
    <row r="19" spans="2:15" ht="24.9" customHeight="1" x14ac:dyDescent="0.2">
      <c r="B19" s="224" t="s">
        <v>26</v>
      </c>
      <c r="C19" s="207" t="s">
        <v>13</v>
      </c>
      <c r="D19" s="208"/>
      <c r="E19" s="208"/>
      <c r="F19" s="209"/>
      <c r="G19" s="226" t="s">
        <v>64</v>
      </c>
      <c r="H19" s="228" t="s">
        <v>63</v>
      </c>
      <c r="I19" s="226" t="s">
        <v>18</v>
      </c>
      <c r="J19" s="230" t="s">
        <v>20</v>
      </c>
      <c r="K19" s="231"/>
      <c r="L19" s="210" t="s">
        <v>17</v>
      </c>
      <c r="M19" s="210"/>
      <c r="N19" s="211"/>
    </row>
    <row r="20" spans="2:15" ht="24.9" customHeight="1" x14ac:dyDescent="0.2">
      <c r="B20" s="225"/>
      <c r="C20" s="58" t="s">
        <v>2</v>
      </c>
      <c r="D20" s="66" t="s">
        <v>6</v>
      </c>
      <c r="E20" s="66" t="s">
        <v>42</v>
      </c>
      <c r="F20" s="76" t="s">
        <v>12</v>
      </c>
      <c r="G20" s="227"/>
      <c r="H20" s="229"/>
      <c r="I20" s="227"/>
      <c r="J20" s="232"/>
      <c r="K20" s="233"/>
      <c r="L20" s="111" t="s">
        <v>24</v>
      </c>
      <c r="M20" s="212" t="s">
        <v>22</v>
      </c>
      <c r="N20" s="213"/>
    </row>
    <row r="21" spans="2:15" ht="24.9" customHeight="1" x14ac:dyDescent="0.2">
      <c r="B21" s="50" t="str">
        <f>査定協会提出用!B21</f>
        <v/>
      </c>
      <c r="C21" s="59" t="str">
        <f>査定協会提出用!C21</f>
        <v/>
      </c>
      <c r="D21" s="67" t="str">
        <f>査定協会提出用!D21</f>
        <v/>
      </c>
      <c r="E21" s="72" t="str">
        <f>査定協会提出用!E21</f>
        <v/>
      </c>
      <c r="F21" s="131" t="str">
        <f>査定協会提出用!F21</f>
        <v/>
      </c>
      <c r="G21" s="84" t="str">
        <f>査定協会提出用!G21</f>
        <v/>
      </c>
      <c r="H21" s="91" t="str">
        <f>査定協会提出用!H21</f>
        <v/>
      </c>
      <c r="I21" s="102" t="str">
        <f>査定協会提出用!I21</f>
        <v/>
      </c>
      <c r="J21" s="214" t="str">
        <f>査定協会提出用!J21</f>
        <v/>
      </c>
      <c r="K21" s="215">
        <f>査定協会提出用!K21</f>
        <v>0</v>
      </c>
      <c r="L21" s="112"/>
      <c r="M21" s="116" t="s">
        <v>14</v>
      </c>
      <c r="N21" s="123" t="s">
        <v>11</v>
      </c>
    </row>
    <row r="22" spans="2:15" ht="24.9" customHeight="1" x14ac:dyDescent="0.2">
      <c r="B22" s="51" t="str">
        <f>査定協会提出用!B22</f>
        <v/>
      </c>
      <c r="C22" s="60" t="str">
        <f>査定協会提出用!C22</f>
        <v/>
      </c>
      <c r="D22" s="68" t="str">
        <f>査定協会提出用!D22</f>
        <v/>
      </c>
      <c r="E22" s="73" t="str">
        <f>査定協会提出用!E22</f>
        <v/>
      </c>
      <c r="F22" s="132" t="str">
        <f>査定協会提出用!F22</f>
        <v/>
      </c>
      <c r="G22" s="85" t="str">
        <f>査定協会提出用!G22</f>
        <v/>
      </c>
      <c r="H22" s="92" t="str">
        <f>査定協会提出用!H22</f>
        <v/>
      </c>
      <c r="I22" s="103" t="str">
        <f>査定協会提出用!I22</f>
        <v/>
      </c>
      <c r="J22" s="216" t="str">
        <f>査定協会提出用!J22</f>
        <v/>
      </c>
      <c r="K22" s="217">
        <f>査定協会提出用!K22</f>
        <v>0</v>
      </c>
      <c r="L22" s="113"/>
      <c r="M22" s="117" t="s">
        <v>14</v>
      </c>
      <c r="N22" s="124" t="s">
        <v>11</v>
      </c>
    </row>
    <row r="23" spans="2:15" ht="24.9" customHeight="1" x14ac:dyDescent="0.2">
      <c r="B23" s="51" t="str">
        <f>査定協会提出用!B23</f>
        <v/>
      </c>
      <c r="C23" s="60" t="str">
        <f>査定協会提出用!C23</f>
        <v/>
      </c>
      <c r="D23" s="68" t="str">
        <f>査定協会提出用!D23</f>
        <v/>
      </c>
      <c r="E23" s="73" t="str">
        <f>査定協会提出用!E23</f>
        <v/>
      </c>
      <c r="F23" s="132" t="str">
        <f>査定協会提出用!F23</f>
        <v/>
      </c>
      <c r="G23" s="85" t="str">
        <f>査定協会提出用!G23</f>
        <v/>
      </c>
      <c r="H23" s="92" t="str">
        <f>査定協会提出用!H23</f>
        <v/>
      </c>
      <c r="I23" s="103" t="str">
        <f>査定協会提出用!I23</f>
        <v/>
      </c>
      <c r="J23" s="216" t="str">
        <f>査定協会提出用!J23</f>
        <v/>
      </c>
      <c r="K23" s="217">
        <f>査定協会提出用!K23</f>
        <v>0</v>
      </c>
      <c r="L23" s="113"/>
      <c r="M23" s="117" t="s">
        <v>14</v>
      </c>
      <c r="N23" s="124" t="s">
        <v>11</v>
      </c>
    </row>
    <row r="24" spans="2:15" ht="24.9" customHeight="1" x14ac:dyDescent="0.2">
      <c r="B24" s="51" t="str">
        <f>査定協会提出用!B24</f>
        <v/>
      </c>
      <c r="C24" s="60" t="str">
        <f>査定協会提出用!C24</f>
        <v/>
      </c>
      <c r="D24" s="68" t="str">
        <f>査定協会提出用!D24</f>
        <v/>
      </c>
      <c r="E24" s="73" t="str">
        <f>査定協会提出用!E24</f>
        <v/>
      </c>
      <c r="F24" s="132" t="str">
        <f>査定協会提出用!F24</f>
        <v/>
      </c>
      <c r="G24" s="85" t="str">
        <f>査定協会提出用!G24</f>
        <v/>
      </c>
      <c r="H24" s="92" t="str">
        <f>査定協会提出用!H24</f>
        <v/>
      </c>
      <c r="I24" s="103" t="str">
        <f>査定協会提出用!I24</f>
        <v/>
      </c>
      <c r="J24" s="216" t="str">
        <f>査定協会提出用!J24</f>
        <v/>
      </c>
      <c r="K24" s="217">
        <f>査定協会提出用!K24</f>
        <v>0</v>
      </c>
      <c r="L24" s="113"/>
      <c r="M24" s="117" t="s">
        <v>14</v>
      </c>
      <c r="N24" s="124" t="s">
        <v>11</v>
      </c>
    </row>
    <row r="25" spans="2:15" ht="24.9" customHeight="1" x14ac:dyDescent="0.2">
      <c r="B25" s="51" t="str">
        <f>査定協会提出用!B25</f>
        <v/>
      </c>
      <c r="C25" s="60" t="str">
        <f>査定協会提出用!C25</f>
        <v/>
      </c>
      <c r="D25" s="68" t="str">
        <f>査定協会提出用!D25</f>
        <v/>
      </c>
      <c r="E25" s="73" t="str">
        <f>査定協会提出用!E25</f>
        <v/>
      </c>
      <c r="F25" s="132" t="str">
        <f>査定協会提出用!F25</f>
        <v/>
      </c>
      <c r="G25" s="85" t="str">
        <f>査定協会提出用!G25</f>
        <v/>
      </c>
      <c r="H25" s="92" t="str">
        <f>査定協会提出用!H25</f>
        <v/>
      </c>
      <c r="I25" s="103" t="str">
        <f>査定協会提出用!I25</f>
        <v/>
      </c>
      <c r="J25" s="216" t="str">
        <f>査定協会提出用!J25</f>
        <v/>
      </c>
      <c r="K25" s="217">
        <f>査定協会提出用!K25</f>
        <v>0</v>
      </c>
      <c r="L25" s="113"/>
      <c r="M25" s="117" t="s">
        <v>14</v>
      </c>
      <c r="N25" s="124" t="s">
        <v>11</v>
      </c>
    </row>
    <row r="26" spans="2:15" ht="24.9" customHeight="1" x14ac:dyDescent="0.2">
      <c r="B26" s="51" t="str">
        <f>査定協会提出用!B26</f>
        <v/>
      </c>
      <c r="C26" s="60" t="str">
        <f>査定協会提出用!C26</f>
        <v/>
      </c>
      <c r="D26" s="68" t="str">
        <f>査定協会提出用!D26</f>
        <v/>
      </c>
      <c r="E26" s="73" t="str">
        <f>査定協会提出用!E26</f>
        <v/>
      </c>
      <c r="F26" s="132" t="str">
        <f>査定協会提出用!F26</f>
        <v/>
      </c>
      <c r="G26" s="85" t="str">
        <f>査定協会提出用!G26</f>
        <v/>
      </c>
      <c r="H26" s="92" t="str">
        <f>査定協会提出用!H26</f>
        <v/>
      </c>
      <c r="I26" s="103" t="str">
        <f>査定協会提出用!I26</f>
        <v/>
      </c>
      <c r="J26" s="216" t="str">
        <f>査定協会提出用!J26</f>
        <v/>
      </c>
      <c r="K26" s="217">
        <f>査定協会提出用!K26</f>
        <v>0</v>
      </c>
      <c r="L26" s="113"/>
      <c r="M26" s="117" t="s">
        <v>14</v>
      </c>
      <c r="N26" s="124" t="s">
        <v>11</v>
      </c>
    </row>
    <row r="27" spans="2:15" ht="24.9" customHeight="1" x14ac:dyDescent="0.2">
      <c r="B27" s="51" t="str">
        <f>査定協会提出用!B27</f>
        <v/>
      </c>
      <c r="C27" s="60" t="str">
        <f>査定協会提出用!C27</f>
        <v/>
      </c>
      <c r="D27" s="68" t="str">
        <f>査定協会提出用!D27</f>
        <v/>
      </c>
      <c r="E27" s="73" t="str">
        <f>査定協会提出用!E27</f>
        <v/>
      </c>
      <c r="F27" s="132" t="str">
        <f>査定協会提出用!F27</f>
        <v/>
      </c>
      <c r="G27" s="85" t="str">
        <f>査定協会提出用!G27</f>
        <v/>
      </c>
      <c r="H27" s="92" t="str">
        <f>査定協会提出用!H27</f>
        <v/>
      </c>
      <c r="I27" s="103" t="str">
        <f>査定協会提出用!I27</f>
        <v/>
      </c>
      <c r="J27" s="216" t="str">
        <f>査定協会提出用!J27</f>
        <v/>
      </c>
      <c r="K27" s="217">
        <f>査定協会提出用!K27</f>
        <v>0</v>
      </c>
      <c r="L27" s="113"/>
      <c r="M27" s="117" t="s">
        <v>14</v>
      </c>
      <c r="N27" s="124" t="s">
        <v>11</v>
      </c>
    </row>
    <row r="28" spans="2:15" ht="24.9" customHeight="1" x14ac:dyDescent="0.2">
      <c r="B28" s="51" t="str">
        <f>査定協会提出用!B28</f>
        <v/>
      </c>
      <c r="C28" s="60" t="str">
        <f>査定協会提出用!C28</f>
        <v/>
      </c>
      <c r="D28" s="68" t="str">
        <f>査定協会提出用!D28</f>
        <v/>
      </c>
      <c r="E28" s="73" t="str">
        <f>査定協会提出用!E28</f>
        <v/>
      </c>
      <c r="F28" s="132" t="str">
        <f>査定協会提出用!F28</f>
        <v/>
      </c>
      <c r="G28" s="85" t="str">
        <f>査定協会提出用!G28</f>
        <v/>
      </c>
      <c r="H28" s="92" t="str">
        <f>査定協会提出用!H28</f>
        <v/>
      </c>
      <c r="I28" s="103" t="str">
        <f>査定協会提出用!I28</f>
        <v/>
      </c>
      <c r="J28" s="216" t="str">
        <f>査定協会提出用!J28</f>
        <v/>
      </c>
      <c r="K28" s="217">
        <f>査定協会提出用!K28</f>
        <v>0</v>
      </c>
      <c r="L28" s="113"/>
      <c r="M28" s="117" t="s">
        <v>14</v>
      </c>
      <c r="N28" s="124" t="s">
        <v>11</v>
      </c>
    </row>
    <row r="29" spans="2:15" ht="24.9" customHeight="1" x14ac:dyDescent="0.2">
      <c r="B29" s="51" t="str">
        <f>査定協会提出用!B29</f>
        <v/>
      </c>
      <c r="C29" s="60" t="str">
        <f>査定協会提出用!C29</f>
        <v/>
      </c>
      <c r="D29" s="68" t="str">
        <f>査定協会提出用!D29</f>
        <v/>
      </c>
      <c r="E29" s="73" t="str">
        <f>査定協会提出用!E29</f>
        <v/>
      </c>
      <c r="F29" s="132" t="str">
        <f>査定協会提出用!F29</f>
        <v/>
      </c>
      <c r="G29" s="85" t="str">
        <f>査定協会提出用!G29</f>
        <v/>
      </c>
      <c r="H29" s="92" t="str">
        <f>査定協会提出用!H29</f>
        <v/>
      </c>
      <c r="I29" s="103" t="str">
        <f>査定協会提出用!I29</f>
        <v/>
      </c>
      <c r="J29" s="216" t="str">
        <f>査定協会提出用!J29</f>
        <v/>
      </c>
      <c r="K29" s="217">
        <f>査定協会提出用!K29</f>
        <v>0</v>
      </c>
      <c r="L29" s="113"/>
      <c r="M29" s="117" t="s">
        <v>14</v>
      </c>
      <c r="N29" s="124" t="s">
        <v>11</v>
      </c>
    </row>
    <row r="30" spans="2:15" ht="24.9" customHeight="1" x14ac:dyDescent="0.2">
      <c r="B30" s="51" t="str">
        <f>査定協会提出用!B30</f>
        <v/>
      </c>
      <c r="C30" s="60" t="str">
        <f>査定協会提出用!C30</f>
        <v/>
      </c>
      <c r="D30" s="68" t="str">
        <f>査定協会提出用!D30</f>
        <v/>
      </c>
      <c r="E30" s="73" t="str">
        <f>査定協会提出用!E30</f>
        <v/>
      </c>
      <c r="F30" s="132" t="str">
        <f>査定協会提出用!F30</f>
        <v/>
      </c>
      <c r="G30" s="85" t="str">
        <f>査定協会提出用!G30</f>
        <v/>
      </c>
      <c r="H30" s="92" t="str">
        <f>査定協会提出用!H30</f>
        <v/>
      </c>
      <c r="I30" s="103" t="str">
        <f>査定協会提出用!I30</f>
        <v/>
      </c>
      <c r="J30" s="216" t="str">
        <f>査定協会提出用!J30</f>
        <v/>
      </c>
      <c r="K30" s="217">
        <f>査定協会提出用!K30</f>
        <v>0</v>
      </c>
      <c r="L30" s="113"/>
      <c r="M30" s="117" t="s">
        <v>14</v>
      </c>
      <c r="N30" s="124" t="s">
        <v>11</v>
      </c>
    </row>
    <row r="31" spans="2:15" ht="24.9" customHeight="1" x14ac:dyDescent="0.2">
      <c r="B31" s="51" t="str">
        <f>査定協会提出用!B31</f>
        <v/>
      </c>
      <c r="C31" s="60" t="str">
        <f>査定協会提出用!C31</f>
        <v/>
      </c>
      <c r="D31" s="68" t="str">
        <f>査定協会提出用!D31</f>
        <v/>
      </c>
      <c r="E31" s="73" t="str">
        <f>査定協会提出用!E31</f>
        <v/>
      </c>
      <c r="F31" s="132" t="str">
        <f>査定協会提出用!F31</f>
        <v/>
      </c>
      <c r="G31" s="85" t="str">
        <f>査定協会提出用!G31</f>
        <v/>
      </c>
      <c r="H31" s="92" t="str">
        <f>査定協会提出用!H31</f>
        <v/>
      </c>
      <c r="I31" s="103" t="str">
        <f>査定協会提出用!I31</f>
        <v/>
      </c>
      <c r="J31" s="216" t="str">
        <f>査定協会提出用!J31</f>
        <v/>
      </c>
      <c r="K31" s="217">
        <f>査定協会提出用!K31</f>
        <v>0</v>
      </c>
      <c r="L31" s="113"/>
      <c r="M31" s="117" t="s">
        <v>14</v>
      </c>
      <c r="N31" s="124" t="s">
        <v>11</v>
      </c>
    </row>
    <row r="32" spans="2:15" ht="24.9" customHeight="1" x14ac:dyDescent="0.2">
      <c r="B32" s="51" t="str">
        <f>査定協会提出用!B32</f>
        <v/>
      </c>
      <c r="C32" s="60" t="str">
        <f>査定協会提出用!C32</f>
        <v/>
      </c>
      <c r="D32" s="68" t="str">
        <f>査定協会提出用!D32</f>
        <v/>
      </c>
      <c r="E32" s="73" t="str">
        <f>査定協会提出用!E32</f>
        <v/>
      </c>
      <c r="F32" s="132" t="str">
        <f>査定協会提出用!F32</f>
        <v/>
      </c>
      <c r="G32" s="85" t="str">
        <f>査定協会提出用!G32</f>
        <v/>
      </c>
      <c r="H32" s="92" t="str">
        <f>査定協会提出用!H32</f>
        <v/>
      </c>
      <c r="I32" s="103" t="str">
        <f>査定協会提出用!I32</f>
        <v/>
      </c>
      <c r="J32" s="216" t="str">
        <f>査定協会提出用!J32</f>
        <v/>
      </c>
      <c r="K32" s="217">
        <f>査定協会提出用!K32</f>
        <v>0</v>
      </c>
      <c r="L32" s="113"/>
      <c r="M32" s="117" t="s">
        <v>14</v>
      </c>
      <c r="N32" s="124" t="s">
        <v>11</v>
      </c>
    </row>
    <row r="33" spans="2:14" ht="24.9" customHeight="1" x14ac:dyDescent="0.2">
      <c r="B33" s="51" t="str">
        <f>査定協会提出用!B33</f>
        <v/>
      </c>
      <c r="C33" s="60" t="str">
        <f>査定協会提出用!C33</f>
        <v/>
      </c>
      <c r="D33" s="68" t="str">
        <f>査定協会提出用!D33</f>
        <v/>
      </c>
      <c r="E33" s="73" t="str">
        <f>査定協会提出用!E33</f>
        <v/>
      </c>
      <c r="F33" s="132" t="str">
        <f>査定協会提出用!F33</f>
        <v/>
      </c>
      <c r="G33" s="85" t="str">
        <f>査定協会提出用!G33</f>
        <v/>
      </c>
      <c r="H33" s="92" t="str">
        <f>査定協会提出用!H33</f>
        <v/>
      </c>
      <c r="I33" s="103" t="str">
        <f>査定協会提出用!I33</f>
        <v/>
      </c>
      <c r="J33" s="216" t="str">
        <f>査定協会提出用!J33</f>
        <v/>
      </c>
      <c r="K33" s="217">
        <f>査定協会提出用!K33</f>
        <v>0</v>
      </c>
      <c r="L33" s="113"/>
      <c r="M33" s="117" t="s">
        <v>14</v>
      </c>
      <c r="N33" s="124" t="s">
        <v>11</v>
      </c>
    </row>
    <row r="34" spans="2:14" ht="24.9" customHeight="1" x14ac:dyDescent="0.2">
      <c r="B34" s="51" t="str">
        <f>査定協会提出用!B34</f>
        <v/>
      </c>
      <c r="C34" s="60" t="str">
        <f>査定協会提出用!C34</f>
        <v/>
      </c>
      <c r="D34" s="68" t="str">
        <f>査定協会提出用!D34</f>
        <v/>
      </c>
      <c r="E34" s="73" t="str">
        <f>査定協会提出用!E34</f>
        <v/>
      </c>
      <c r="F34" s="132" t="str">
        <f>査定協会提出用!F34</f>
        <v/>
      </c>
      <c r="G34" s="85" t="str">
        <f>査定協会提出用!G34</f>
        <v/>
      </c>
      <c r="H34" s="92" t="str">
        <f>査定協会提出用!H34</f>
        <v/>
      </c>
      <c r="I34" s="103" t="str">
        <f>査定協会提出用!I34</f>
        <v/>
      </c>
      <c r="J34" s="216" t="str">
        <f>査定協会提出用!J34</f>
        <v/>
      </c>
      <c r="K34" s="217">
        <f>査定協会提出用!K34</f>
        <v>0</v>
      </c>
      <c r="L34" s="113"/>
      <c r="M34" s="117" t="s">
        <v>14</v>
      </c>
      <c r="N34" s="124" t="s">
        <v>11</v>
      </c>
    </row>
    <row r="35" spans="2:14" ht="24.9" customHeight="1" x14ac:dyDescent="0.2">
      <c r="B35" s="51" t="str">
        <f>査定協会提出用!B35</f>
        <v/>
      </c>
      <c r="C35" s="60" t="str">
        <f>査定協会提出用!C35</f>
        <v/>
      </c>
      <c r="D35" s="68" t="str">
        <f>査定協会提出用!D35</f>
        <v/>
      </c>
      <c r="E35" s="73" t="str">
        <f>査定協会提出用!E35</f>
        <v/>
      </c>
      <c r="F35" s="132" t="str">
        <f>査定協会提出用!F35</f>
        <v/>
      </c>
      <c r="G35" s="85" t="str">
        <f>査定協会提出用!G35</f>
        <v/>
      </c>
      <c r="H35" s="92" t="str">
        <f>査定協会提出用!H35</f>
        <v/>
      </c>
      <c r="I35" s="103" t="str">
        <f>査定協会提出用!I35</f>
        <v/>
      </c>
      <c r="J35" s="216" t="str">
        <f>査定協会提出用!J35</f>
        <v/>
      </c>
      <c r="K35" s="217">
        <f>査定協会提出用!K35</f>
        <v>0</v>
      </c>
      <c r="L35" s="113"/>
      <c r="M35" s="117" t="s">
        <v>14</v>
      </c>
      <c r="N35" s="124" t="s">
        <v>11</v>
      </c>
    </row>
    <row r="36" spans="2:14" ht="24.9" customHeight="1" x14ac:dyDescent="0.2">
      <c r="B36" s="51" t="str">
        <f>査定協会提出用!B36</f>
        <v/>
      </c>
      <c r="C36" s="60" t="str">
        <f>査定協会提出用!C36</f>
        <v/>
      </c>
      <c r="D36" s="68" t="str">
        <f>査定協会提出用!D36</f>
        <v/>
      </c>
      <c r="E36" s="73" t="str">
        <f>査定協会提出用!E36</f>
        <v/>
      </c>
      <c r="F36" s="132" t="str">
        <f>査定協会提出用!F36</f>
        <v/>
      </c>
      <c r="G36" s="85" t="str">
        <f>査定協会提出用!G36</f>
        <v/>
      </c>
      <c r="H36" s="92" t="str">
        <f>査定協会提出用!H36</f>
        <v/>
      </c>
      <c r="I36" s="103" t="str">
        <f>査定協会提出用!I36</f>
        <v/>
      </c>
      <c r="J36" s="216" t="str">
        <f>査定協会提出用!J36</f>
        <v/>
      </c>
      <c r="K36" s="217">
        <f>査定協会提出用!K36</f>
        <v>0</v>
      </c>
      <c r="L36" s="113"/>
      <c r="M36" s="117" t="s">
        <v>14</v>
      </c>
      <c r="N36" s="124" t="s">
        <v>11</v>
      </c>
    </row>
    <row r="37" spans="2:14" ht="24.9" customHeight="1" x14ac:dyDescent="0.2">
      <c r="B37" s="51" t="str">
        <f>査定協会提出用!B37</f>
        <v/>
      </c>
      <c r="C37" s="60" t="str">
        <f>査定協会提出用!C37</f>
        <v/>
      </c>
      <c r="D37" s="68" t="str">
        <f>査定協会提出用!D37</f>
        <v/>
      </c>
      <c r="E37" s="73" t="str">
        <f>査定協会提出用!E37</f>
        <v/>
      </c>
      <c r="F37" s="132" t="str">
        <f>査定協会提出用!F37</f>
        <v/>
      </c>
      <c r="G37" s="85" t="str">
        <f>査定協会提出用!G37</f>
        <v/>
      </c>
      <c r="H37" s="92" t="str">
        <f>査定協会提出用!H37</f>
        <v/>
      </c>
      <c r="I37" s="103" t="str">
        <f>査定協会提出用!I37</f>
        <v/>
      </c>
      <c r="J37" s="216" t="str">
        <f>査定協会提出用!J37</f>
        <v/>
      </c>
      <c r="K37" s="217">
        <f>査定協会提出用!K37</f>
        <v>0</v>
      </c>
      <c r="L37" s="113"/>
      <c r="M37" s="117" t="s">
        <v>14</v>
      </c>
      <c r="N37" s="124" t="s">
        <v>11</v>
      </c>
    </row>
    <row r="38" spans="2:14" ht="24.9" customHeight="1" x14ac:dyDescent="0.2">
      <c r="B38" s="51" t="str">
        <f>査定協会提出用!B38</f>
        <v/>
      </c>
      <c r="C38" s="60" t="str">
        <f>査定協会提出用!C38</f>
        <v/>
      </c>
      <c r="D38" s="68" t="str">
        <f>査定協会提出用!D38</f>
        <v/>
      </c>
      <c r="E38" s="73" t="str">
        <f>査定協会提出用!E38</f>
        <v/>
      </c>
      <c r="F38" s="132" t="str">
        <f>査定協会提出用!F38</f>
        <v/>
      </c>
      <c r="G38" s="85" t="str">
        <f>査定協会提出用!G38</f>
        <v/>
      </c>
      <c r="H38" s="92" t="str">
        <f>査定協会提出用!H38</f>
        <v/>
      </c>
      <c r="I38" s="103" t="str">
        <f>査定協会提出用!I38</f>
        <v/>
      </c>
      <c r="J38" s="216" t="str">
        <f>査定協会提出用!J38</f>
        <v/>
      </c>
      <c r="K38" s="217">
        <f>査定協会提出用!K38</f>
        <v>0</v>
      </c>
      <c r="L38" s="113"/>
      <c r="M38" s="117" t="s">
        <v>14</v>
      </c>
      <c r="N38" s="124" t="s">
        <v>11</v>
      </c>
    </row>
    <row r="39" spans="2:14" ht="24.9" customHeight="1" x14ac:dyDescent="0.2">
      <c r="B39" s="51" t="str">
        <f>査定協会提出用!B39</f>
        <v/>
      </c>
      <c r="C39" s="60" t="str">
        <f>査定協会提出用!C39</f>
        <v/>
      </c>
      <c r="D39" s="68" t="str">
        <f>査定協会提出用!D39</f>
        <v/>
      </c>
      <c r="E39" s="73" t="str">
        <f>査定協会提出用!E39</f>
        <v/>
      </c>
      <c r="F39" s="132" t="str">
        <f>査定協会提出用!F39</f>
        <v/>
      </c>
      <c r="G39" s="85" t="str">
        <f>査定協会提出用!G39</f>
        <v/>
      </c>
      <c r="H39" s="92" t="str">
        <f>査定協会提出用!H39</f>
        <v/>
      </c>
      <c r="I39" s="103" t="str">
        <f>査定協会提出用!I39</f>
        <v/>
      </c>
      <c r="J39" s="216" t="str">
        <f>査定協会提出用!J39</f>
        <v/>
      </c>
      <c r="K39" s="217">
        <f>査定協会提出用!K39</f>
        <v>0</v>
      </c>
      <c r="L39" s="113"/>
      <c r="M39" s="117" t="s">
        <v>14</v>
      </c>
      <c r="N39" s="124" t="s">
        <v>11</v>
      </c>
    </row>
    <row r="40" spans="2:14" ht="24.9" customHeight="1" x14ac:dyDescent="0.2">
      <c r="B40" s="52" t="str">
        <f>査定協会提出用!B40</f>
        <v/>
      </c>
      <c r="C40" s="61" t="str">
        <f>査定協会提出用!C40</f>
        <v/>
      </c>
      <c r="D40" s="69" t="str">
        <f>査定協会提出用!D40</f>
        <v/>
      </c>
      <c r="E40" s="74" t="str">
        <f>査定協会提出用!E40</f>
        <v/>
      </c>
      <c r="F40" s="81" t="str">
        <f>査定協会提出用!F40</f>
        <v/>
      </c>
      <c r="G40" s="86" t="str">
        <f>査定協会提出用!G40</f>
        <v/>
      </c>
      <c r="H40" s="93" t="str">
        <f>査定協会提出用!H40</f>
        <v/>
      </c>
      <c r="I40" s="104" t="str">
        <f>査定協会提出用!I40</f>
        <v/>
      </c>
      <c r="J40" s="218" t="str">
        <f>査定協会提出用!J40</f>
        <v/>
      </c>
      <c r="K40" s="219">
        <f>査定協会提出用!K40</f>
        <v>0</v>
      </c>
      <c r="L40" s="114"/>
      <c r="M40" s="118" t="s">
        <v>14</v>
      </c>
      <c r="N40" s="125" t="s">
        <v>11</v>
      </c>
    </row>
    <row r="41" spans="2:14" ht="24.9" customHeight="1" x14ac:dyDescent="0.2">
      <c r="B41" s="50" t="str">
        <f>査定協会提出用!B41</f>
        <v/>
      </c>
      <c r="C41" s="59" t="str">
        <f>査定協会提出用!C41</f>
        <v/>
      </c>
      <c r="D41" s="67" t="str">
        <f>査定協会提出用!D41</f>
        <v/>
      </c>
      <c r="E41" s="72" t="str">
        <f>査定協会提出用!E41</f>
        <v/>
      </c>
      <c r="F41" s="131" t="str">
        <f>査定協会提出用!F41</f>
        <v/>
      </c>
      <c r="G41" s="84" t="str">
        <f>査定協会提出用!G41</f>
        <v/>
      </c>
      <c r="H41" s="91" t="str">
        <f>査定協会提出用!H41</f>
        <v/>
      </c>
      <c r="I41" s="102" t="str">
        <f>査定協会提出用!I41</f>
        <v/>
      </c>
      <c r="J41" s="214" t="str">
        <f>査定協会提出用!J41</f>
        <v/>
      </c>
      <c r="K41" s="215">
        <f>査定協会提出用!K41</f>
        <v>0</v>
      </c>
      <c r="L41" s="112"/>
      <c r="M41" s="116" t="s">
        <v>14</v>
      </c>
      <c r="N41" s="123" t="s">
        <v>11</v>
      </c>
    </row>
    <row r="42" spans="2:14" ht="24.9" customHeight="1" x14ac:dyDescent="0.2">
      <c r="B42" s="51" t="str">
        <f>査定協会提出用!B42</f>
        <v/>
      </c>
      <c r="C42" s="60" t="str">
        <f>査定協会提出用!C42</f>
        <v/>
      </c>
      <c r="D42" s="68" t="str">
        <f>査定協会提出用!D42</f>
        <v/>
      </c>
      <c r="E42" s="73" t="str">
        <f>査定協会提出用!E42</f>
        <v/>
      </c>
      <c r="F42" s="132" t="str">
        <f>査定協会提出用!F42</f>
        <v/>
      </c>
      <c r="G42" s="85" t="str">
        <f>査定協会提出用!G42</f>
        <v/>
      </c>
      <c r="H42" s="92" t="str">
        <f>査定協会提出用!H42</f>
        <v/>
      </c>
      <c r="I42" s="103" t="str">
        <f>査定協会提出用!I42</f>
        <v/>
      </c>
      <c r="J42" s="216" t="str">
        <f>査定協会提出用!J42</f>
        <v/>
      </c>
      <c r="K42" s="217">
        <f>査定協会提出用!K42</f>
        <v>0</v>
      </c>
      <c r="L42" s="113"/>
      <c r="M42" s="117" t="s">
        <v>14</v>
      </c>
      <c r="N42" s="124" t="s">
        <v>11</v>
      </c>
    </row>
    <row r="43" spans="2:14" ht="24.9" customHeight="1" x14ac:dyDescent="0.2">
      <c r="B43" s="51" t="str">
        <f>査定協会提出用!B43</f>
        <v/>
      </c>
      <c r="C43" s="60" t="str">
        <f>査定協会提出用!C43</f>
        <v/>
      </c>
      <c r="D43" s="68" t="str">
        <f>査定協会提出用!D43</f>
        <v/>
      </c>
      <c r="E43" s="73" t="str">
        <f>査定協会提出用!E43</f>
        <v/>
      </c>
      <c r="F43" s="132" t="str">
        <f>査定協会提出用!F43</f>
        <v/>
      </c>
      <c r="G43" s="85" t="str">
        <f>査定協会提出用!G43</f>
        <v/>
      </c>
      <c r="H43" s="92" t="str">
        <f>査定協会提出用!H43</f>
        <v/>
      </c>
      <c r="I43" s="103" t="str">
        <f>査定協会提出用!I43</f>
        <v/>
      </c>
      <c r="J43" s="216" t="str">
        <f>査定協会提出用!J43</f>
        <v/>
      </c>
      <c r="K43" s="217">
        <f>査定協会提出用!K43</f>
        <v>0</v>
      </c>
      <c r="L43" s="113"/>
      <c r="M43" s="117" t="s">
        <v>14</v>
      </c>
      <c r="N43" s="124" t="s">
        <v>11</v>
      </c>
    </row>
    <row r="44" spans="2:14" ht="24.9" customHeight="1" x14ac:dyDescent="0.2">
      <c r="B44" s="51" t="str">
        <f>査定協会提出用!B44</f>
        <v/>
      </c>
      <c r="C44" s="60" t="str">
        <f>査定協会提出用!C44</f>
        <v/>
      </c>
      <c r="D44" s="68" t="str">
        <f>査定協会提出用!D44</f>
        <v/>
      </c>
      <c r="E44" s="73" t="str">
        <f>査定協会提出用!E44</f>
        <v/>
      </c>
      <c r="F44" s="132" t="str">
        <f>査定協会提出用!F44</f>
        <v/>
      </c>
      <c r="G44" s="85" t="str">
        <f>査定協会提出用!G44</f>
        <v/>
      </c>
      <c r="H44" s="92" t="str">
        <f>査定協会提出用!H44</f>
        <v/>
      </c>
      <c r="I44" s="103" t="str">
        <f>査定協会提出用!I44</f>
        <v/>
      </c>
      <c r="J44" s="216" t="str">
        <f>査定協会提出用!J44</f>
        <v/>
      </c>
      <c r="K44" s="217">
        <f>査定協会提出用!K44</f>
        <v>0</v>
      </c>
      <c r="L44" s="113"/>
      <c r="M44" s="117" t="s">
        <v>14</v>
      </c>
      <c r="N44" s="124" t="s">
        <v>11</v>
      </c>
    </row>
    <row r="45" spans="2:14" ht="24.9" customHeight="1" x14ac:dyDescent="0.2">
      <c r="B45" s="51" t="str">
        <f>査定協会提出用!B45</f>
        <v/>
      </c>
      <c r="C45" s="60" t="str">
        <f>査定協会提出用!C45</f>
        <v/>
      </c>
      <c r="D45" s="68" t="str">
        <f>査定協会提出用!D45</f>
        <v/>
      </c>
      <c r="E45" s="73" t="str">
        <f>査定協会提出用!E45</f>
        <v/>
      </c>
      <c r="F45" s="132" t="str">
        <f>査定協会提出用!F45</f>
        <v/>
      </c>
      <c r="G45" s="85" t="str">
        <f>査定協会提出用!G45</f>
        <v/>
      </c>
      <c r="H45" s="92" t="str">
        <f>査定協会提出用!H45</f>
        <v/>
      </c>
      <c r="I45" s="103" t="str">
        <f>査定協会提出用!I45</f>
        <v/>
      </c>
      <c r="J45" s="216" t="str">
        <f>査定協会提出用!J45</f>
        <v/>
      </c>
      <c r="K45" s="217">
        <f>査定協会提出用!K45</f>
        <v>0</v>
      </c>
      <c r="L45" s="113"/>
      <c r="M45" s="117" t="s">
        <v>14</v>
      </c>
      <c r="N45" s="124" t="s">
        <v>11</v>
      </c>
    </row>
    <row r="46" spans="2:14" ht="24.9" customHeight="1" x14ac:dyDescent="0.2">
      <c r="B46" s="51" t="str">
        <f>査定協会提出用!B46</f>
        <v/>
      </c>
      <c r="C46" s="60" t="str">
        <f>査定協会提出用!C46</f>
        <v/>
      </c>
      <c r="D46" s="68" t="str">
        <f>査定協会提出用!D46</f>
        <v/>
      </c>
      <c r="E46" s="73" t="str">
        <f>査定協会提出用!E46</f>
        <v/>
      </c>
      <c r="F46" s="132" t="str">
        <f>査定協会提出用!F46</f>
        <v/>
      </c>
      <c r="G46" s="85" t="str">
        <f>査定協会提出用!G46</f>
        <v/>
      </c>
      <c r="H46" s="92" t="str">
        <f>査定協会提出用!H46</f>
        <v/>
      </c>
      <c r="I46" s="103" t="str">
        <f>査定協会提出用!I46</f>
        <v/>
      </c>
      <c r="J46" s="216" t="str">
        <f>査定協会提出用!J46</f>
        <v/>
      </c>
      <c r="K46" s="217">
        <f>査定協会提出用!K46</f>
        <v>0</v>
      </c>
      <c r="L46" s="113"/>
      <c r="M46" s="117" t="s">
        <v>14</v>
      </c>
      <c r="N46" s="124" t="s">
        <v>11</v>
      </c>
    </row>
    <row r="47" spans="2:14" ht="24.9" customHeight="1" x14ac:dyDescent="0.2">
      <c r="B47" s="51" t="str">
        <f>査定協会提出用!B47</f>
        <v/>
      </c>
      <c r="C47" s="60" t="str">
        <f>査定協会提出用!C47</f>
        <v/>
      </c>
      <c r="D47" s="68" t="str">
        <f>査定協会提出用!D47</f>
        <v/>
      </c>
      <c r="E47" s="73" t="str">
        <f>査定協会提出用!E47</f>
        <v/>
      </c>
      <c r="F47" s="132" t="str">
        <f>査定協会提出用!F47</f>
        <v/>
      </c>
      <c r="G47" s="85" t="str">
        <f>査定協会提出用!G47</f>
        <v/>
      </c>
      <c r="H47" s="92" t="str">
        <f>査定協会提出用!H47</f>
        <v/>
      </c>
      <c r="I47" s="103" t="str">
        <f>査定協会提出用!I47</f>
        <v/>
      </c>
      <c r="J47" s="216" t="str">
        <f>査定協会提出用!J47</f>
        <v/>
      </c>
      <c r="K47" s="217">
        <f>査定協会提出用!K47</f>
        <v>0</v>
      </c>
      <c r="L47" s="113"/>
      <c r="M47" s="117" t="s">
        <v>14</v>
      </c>
      <c r="N47" s="124" t="s">
        <v>11</v>
      </c>
    </row>
    <row r="48" spans="2:14" ht="24.9" customHeight="1" x14ac:dyDescent="0.2">
      <c r="B48" s="51" t="str">
        <f>査定協会提出用!B48</f>
        <v/>
      </c>
      <c r="C48" s="60" t="str">
        <f>査定協会提出用!C48</f>
        <v/>
      </c>
      <c r="D48" s="68" t="str">
        <f>査定協会提出用!D48</f>
        <v/>
      </c>
      <c r="E48" s="73" t="str">
        <f>査定協会提出用!E48</f>
        <v/>
      </c>
      <c r="F48" s="132" t="str">
        <f>査定協会提出用!F48</f>
        <v/>
      </c>
      <c r="G48" s="85" t="str">
        <f>査定協会提出用!G48</f>
        <v/>
      </c>
      <c r="H48" s="92" t="str">
        <f>査定協会提出用!H48</f>
        <v/>
      </c>
      <c r="I48" s="103" t="str">
        <f>査定協会提出用!I48</f>
        <v/>
      </c>
      <c r="J48" s="216" t="str">
        <f>査定協会提出用!J48</f>
        <v/>
      </c>
      <c r="K48" s="217">
        <f>査定協会提出用!K48</f>
        <v>0</v>
      </c>
      <c r="L48" s="113"/>
      <c r="M48" s="117" t="s">
        <v>14</v>
      </c>
      <c r="N48" s="124" t="s">
        <v>11</v>
      </c>
    </row>
    <row r="49" spans="2:14" ht="24.9" customHeight="1" x14ac:dyDescent="0.2">
      <c r="B49" s="51" t="str">
        <f>査定協会提出用!B49</f>
        <v/>
      </c>
      <c r="C49" s="60" t="str">
        <f>査定協会提出用!C49</f>
        <v/>
      </c>
      <c r="D49" s="68" t="str">
        <f>査定協会提出用!D49</f>
        <v/>
      </c>
      <c r="E49" s="73" t="str">
        <f>査定協会提出用!E49</f>
        <v/>
      </c>
      <c r="F49" s="132" t="str">
        <f>査定協会提出用!F49</f>
        <v/>
      </c>
      <c r="G49" s="85" t="str">
        <f>査定協会提出用!G49</f>
        <v/>
      </c>
      <c r="H49" s="92" t="str">
        <f>査定協会提出用!H49</f>
        <v/>
      </c>
      <c r="I49" s="103" t="str">
        <f>査定協会提出用!I49</f>
        <v/>
      </c>
      <c r="J49" s="216" t="str">
        <f>査定協会提出用!J49</f>
        <v/>
      </c>
      <c r="K49" s="217">
        <f>査定協会提出用!K49</f>
        <v>0</v>
      </c>
      <c r="L49" s="113"/>
      <c r="M49" s="117" t="s">
        <v>14</v>
      </c>
      <c r="N49" s="124" t="s">
        <v>11</v>
      </c>
    </row>
    <row r="50" spans="2:14" ht="24.9" customHeight="1" x14ac:dyDescent="0.2">
      <c r="B50" s="51" t="str">
        <f>査定協会提出用!B50</f>
        <v/>
      </c>
      <c r="C50" s="60" t="str">
        <f>査定協会提出用!C50</f>
        <v/>
      </c>
      <c r="D50" s="68" t="str">
        <f>査定協会提出用!D50</f>
        <v/>
      </c>
      <c r="E50" s="73" t="str">
        <f>査定協会提出用!E50</f>
        <v/>
      </c>
      <c r="F50" s="132" t="str">
        <f>査定協会提出用!F50</f>
        <v/>
      </c>
      <c r="G50" s="85" t="str">
        <f>査定協会提出用!G50</f>
        <v/>
      </c>
      <c r="H50" s="92" t="str">
        <f>査定協会提出用!H50</f>
        <v/>
      </c>
      <c r="I50" s="103" t="str">
        <f>査定協会提出用!I50</f>
        <v/>
      </c>
      <c r="J50" s="216" t="str">
        <f>査定協会提出用!J50</f>
        <v/>
      </c>
      <c r="K50" s="217">
        <f>査定協会提出用!K50</f>
        <v>0</v>
      </c>
      <c r="L50" s="113"/>
      <c r="M50" s="117" t="s">
        <v>14</v>
      </c>
      <c r="N50" s="124" t="s">
        <v>11</v>
      </c>
    </row>
    <row r="51" spans="2:14" ht="24.9" customHeight="1" x14ac:dyDescent="0.2">
      <c r="B51" s="51" t="str">
        <f>査定協会提出用!B51</f>
        <v/>
      </c>
      <c r="C51" s="60" t="str">
        <f>査定協会提出用!C51</f>
        <v/>
      </c>
      <c r="D51" s="68" t="str">
        <f>査定協会提出用!D51</f>
        <v/>
      </c>
      <c r="E51" s="73" t="str">
        <f>査定協会提出用!E51</f>
        <v/>
      </c>
      <c r="F51" s="132" t="str">
        <f>査定協会提出用!F51</f>
        <v/>
      </c>
      <c r="G51" s="85" t="str">
        <f>査定協会提出用!G51</f>
        <v/>
      </c>
      <c r="H51" s="92" t="str">
        <f>査定協会提出用!H51</f>
        <v/>
      </c>
      <c r="I51" s="103" t="str">
        <f>査定協会提出用!I51</f>
        <v/>
      </c>
      <c r="J51" s="216" t="str">
        <f>査定協会提出用!J51</f>
        <v/>
      </c>
      <c r="K51" s="217">
        <f>査定協会提出用!K51</f>
        <v>0</v>
      </c>
      <c r="L51" s="113"/>
      <c r="M51" s="117" t="s">
        <v>14</v>
      </c>
      <c r="N51" s="124" t="s">
        <v>11</v>
      </c>
    </row>
    <row r="52" spans="2:14" ht="24.9" customHeight="1" x14ac:dyDescent="0.2">
      <c r="B52" s="51" t="str">
        <f>査定協会提出用!B52</f>
        <v/>
      </c>
      <c r="C52" s="60" t="str">
        <f>査定協会提出用!C52</f>
        <v/>
      </c>
      <c r="D52" s="68" t="str">
        <f>査定協会提出用!D52</f>
        <v/>
      </c>
      <c r="E52" s="73" t="str">
        <f>査定協会提出用!E52</f>
        <v/>
      </c>
      <c r="F52" s="132" t="str">
        <f>査定協会提出用!F52</f>
        <v/>
      </c>
      <c r="G52" s="85" t="str">
        <f>査定協会提出用!G52</f>
        <v/>
      </c>
      <c r="H52" s="92" t="str">
        <f>査定協会提出用!H52</f>
        <v/>
      </c>
      <c r="I52" s="103" t="str">
        <f>査定協会提出用!I52</f>
        <v/>
      </c>
      <c r="J52" s="216" t="str">
        <f>査定協会提出用!J52</f>
        <v/>
      </c>
      <c r="K52" s="217">
        <f>査定協会提出用!K52</f>
        <v>0</v>
      </c>
      <c r="L52" s="113"/>
      <c r="M52" s="117" t="s">
        <v>14</v>
      </c>
      <c r="N52" s="124" t="s">
        <v>11</v>
      </c>
    </row>
    <row r="53" spans="2:14" ht="24.9" customHeight="1" x14ac:dyDescent="0.2">
      <c r="B53" s="51" t="str">
        <f>査定協会提出用!B53</f>
        <v/>
      </c>
      <c r="C53" s="60" t="str">
        <f>査定協会提出用!C53</f>
        <v/>
      </c>
      <c r="D53" s="68" t="str">
        <f>査定協会提出用!D53</f>
        <v/>
      </c>
      <c r="E53" s="73" t="str">
        <f>査定協会提出用!E53</f>
        <v/>
      </c>
      <c r="F53" s="132" t="str">
        <f>査定協会提出用!F53</f>
        <v/>
      </c>
      <c r="G53" s="85" t="str">
        <f>査定協会提出用!G53</f>
        <v/>
      </c>
      <c r="H53" s="92" t="str">
        <f>査定協会提出用!H53</f>
        <v/>
      </c>
      <c r="I53" s="103" t="str">
        <f>査定協会提出用!I53</f>
        <v/>
      </c>
      <c r="J53" s="216" t="str">
        <f>査定協会提出用!J53</f>
        <v/>
      </c>
      <c r="K53" s="217">
        <f>査定協会提出用!K53</f>
        <v>0</v>
      </c>
      <c r="L53" s="113"/>
      <c r="M53" s="117" t="s">
        <v>14</v>
      </c>
      <c r="N53" s="124" t="s">
        <v>11</v>
      </c>
    </row>
    <row r="54" spans="2:14" ht="24.9" customHeight="1" x14ac:dyDescent="0.2">
      <c r="B54" s="51" t="str">
        <f>査定協会提出用!B54</f>
        <v/>
      </c>
      <c r="C54" s="60" t="str">
        <f>査定協会提出用!C54</f>
        <v/>
      </c>
      <c r="D54" s="68" t="str">
        <f>査定協会提出用!D54</f>
        <v/>
      </c>
      <c r="E54" s="73" t="str">
        <f>査定協会提出用!E54</f>
        <v/>
      </c>
      <c r="F54" s="132" t="str">
        <f>査定協会提出用!F54</f>
        <v/>
      </c>
      <c r="G54" s="85" t="str">
        <f>査定協会提出用!G54</f>
        <v/>
      </c>
      <c r="H54" s="92" t="str">
        <f>査定協会提出用!H54</f>
        <v/>
      </c>
      <c r="I54" s="103" t="str">
        <f>査定協会提出用!I54</f>
        <v/>
      </c>
      <c r="J54" s="216" t="str">
        <f>査定協会提出用!J54</f>
        <v/>
      </c>
      <c r="K54" s="217">
        <f>査定協会提出用!K54</f>
        <v>0</v>
      </c>
      <c r="L54" s="113"/>
      <c r="M54" s="117" t="s">
        <v>14</v>
      </c>
      <c r="N54" s="124" t="s">
        <v>11</v>
      </c>
    </row>
    <row r="55" spans="2:14" ht="24.9" customHeight="1" x14ac:dyDescent="0.2">
      <c r="B55" s="51" t="str">
        <f>査定協会提出用!B55</f>
        <v/>
      </c>
      <c r="C55" s="60" t="str">
        <f>査定協会提出用!C55</f>
        <v/>
      </c>
      <c r="D55" s="68" t="str">
        <f>査定協会提出用!D55</f>
        <v/>
      </c>
      <c r="E55" s="73" t="str">
        <f>査定協会提出用!E55</f>
        <v/>
      </c>
      <c r="F55" s="132" t="str">
        <f>査定協会提出用!F55</f>
        <v/>
      </c>
      <c r="G55" s="85" t="str">
        <f>査定協会提出用!G55</f>
        <v/>
      </c>
      <c r="H55" s="92" t="str">
        <f>査定協会提出用!H55</f>
        <v/>
      </c>
      <c r="I55" s="103" t="str">
        <f>査定協会提出用!I55</f>
        <v/>
      </c>
      <c r="J55" s="216" t="str">
        <f>査定協会提出用!J55</f>
        <v/>
      </c>
      <c r="K55" s="217">
        <f>査定協会提出用!K55</f>
        <v>0</v>
      </c>
      <c r="L55" s="113"/>
      <c r="M55" s="117" t="s">
        <v>14</v>
      </c>
      <c r="N55" s="124" t="s">
        <v>11</v>
      </c>
    </row>
    <row r="56" spans="2:14" ht="24.9" customHeight="1" x14ac:dyDescent="0.2">
      <c r="B56" s="51" t="str">
        <f>査定協会提出用!B56</f>
        <v/>
      </c>
      <c r="C56" s="60" t="str">
        <f>査定協会提出用!C56</f>
        <v/>
      </c>
      <c r="D56" s="68" t="str">
        <f>査定協会提出用!D56</f>
        <v/>
      </c>
      <c r="E56" s="73" t="str">
        <f>査定協会提出用!E56</f>
        <v/>
      </c>
      <c r="F56" s="132" t="str">
        <f>査定協会提出用!F56</f>
        <v/>
      </c>
      <c r="G56" s="85" t="str">
        <f>査定協会提出用!G56</f>
        <v/>
      </c>
      <c r="H56" s="92" t="str">
        <f>査定協会提出用!H56</f>
        <v/>
      </c>
      <c r="I56" s="103" t="str">
        <f>査定協会提出用!I56</f>
        <v/>
      </c>
      <c r="J56" s="216" t="str">
        <f>査定協会提出用!J56</f>
        <v/>
      </c>
      <c r="K56" s="217">
        <f>査定協会提出用!K56</f>
        <v>0</v>
      </c>
      <c r="L56" s="113"/>
      <c r="M56" s="117" t="s">
        <v>14</v>
      </c>
      <c r="N56" s="124" t="s">
        <v>11</v>
      </c>
    </row>
    <row r="57" spans="2:14" ht="24.9" customHeight="1" x14ac:dyDescent="0.2">
      <c r="B57" s="51" t="str">
        <f>査定協会提出用!B57</f>
        <v/>
      </c>
      <c r="C57" s="60" t="str">
        <f>査定協会提出用!C57</f>
        <v/>
      </c>
      <c r="D57" s="68" t="str">
        <f>査定協会提出用!D57</f>
        <v/>
      </c>
      <c r="E57" s="73" t="str">
        <f>査定協会提出用!E57</f>
        <v/>
      </c>
      <c r="F57" s="132" t="str">
        <f>査定協会提出用!F57</f>
        <v/>
      </c>
      <c r="G57" s="85" t="str">
        <f>査定協会提出用!G57</f>
        <v/>
      </c>
      <c r="H57" s="92" t="str">
        <f>査定協会提出用!H57</f>
        <v/>
      </c>
      <c r="I57" s="103" t="str">
        <f>査定協会提出用!I57</f>
        <v/>
      </c>
      <c r="J57" s="216" t="str">
        <f>査定協会提出用!J57</f>
        <v/>
      </c>
      <c r="K57" s="217">
        <f>査定協会提出用!K57</f>
        <v>0</v>
      </c>
      <c r="L57" s="113"/>
      <c r="M57" s="117" t="s">
        <v>14</v>
      </c>
      <c r="N57" s="124" t="s">
        <v>11</v>
      </c>
    </row>
    <row r="58" spans="2:14" ht="24.9" customHeight="1" x14ac:dyDescent="0.2">
      <c r="B58" s="51" t="str">
        <f>査定協会提出用!B58</f>
        <v/>
      </c>
      <c r="C58" s="60" t="str">
        <f>査定協会提出用!C58</f>
        <v/>
      </c>
      <c r="D58" s="68" t="str">
        <f>査定協会提出用!D58</f>
        <v/>
      </c>
      <c r="E58" s="73" t="str">
        <f>査定協会提出用!E58</f>
        <v/>
      </c>
      <c r="F58" s="132" t="str">
        <f>査定協会提出用!F58</f>
        <v/>
      </c>
      <c r="G58" s="85" t="str">
        <f>査定協会提出用!G58</f>
        <v/>
      </c>
      <c r="H58" s="92" t="str">
        <f>査定協会提出用!H58</f>
        <v/>
      </c>
      <c r="I58" s="103" t="str">
        <f>査定協会提出用!I58</f>
        <v/>
      </c>
      <c r="J58" s="216" t="str">
        <f>査定協会提出用!J58</f>
        <v/>
      </c>
      <c r="K58" s="217">
        <f>査定協会提出用!K58</f>
        <v>0</v>
      </c>
      <c r="L58" s="113"/>
      <c r="M58" s="117" t="s">
        <v>14</v>
      </c>
      <c r="N58" s="124" t="s">
        <v>11</v>
      </c>
    </row>
    <row r="59" spans="2:14" ht="24.9" customHeight="1" x14ac:dyDescent="0.2">
      <c r="B59" s="51" t="str">
        <f>査定協会提出用!B59</f>
        <v/>
      </c>
      <c r="C59" s="60" t="str">
        <f>査定協会提出用!C59</f>
        <v/>
      </c>
      <c r="D59" s="68" t="str">
        <f>査定協会提出用!D59</f>
        <v/>
      </c>
      <c r="E59" s="73" t="str">
        <f>査定協会提出用!E59</f>
        <v/>
      </c>
      <c r="F59" s="132" t="str">
        <f>査定協会提出用!F59</f>
        <v/>
      </c>
      <c r="G59" s="85" t="str">
        <f>査定協会提出用!G59</f>
        <v/>
      </c>
      <c r="H59" s="92" t="str">
        <f>査定協会提出用!H59</f>
        <v/>
      </c>
      <c r="I59" s="103" t="str">
        <f>査定協会提出用!I59</f>
        <v/>
      </c>
      <c r="J59" s="216" t="str">
        <f>査定協会提出用!J59</f>
        <v/>
      </c>
      <c r="K59" s="217">
        <f>査定協会提出用!K59</f>
        <v>0</v>
      </c>
      <c r="L59" s="113"/>
      <c r="M59" s="117" t="s">
        <v>14</v>
      </c>
      <c r="N59" s="124" t="s">
        <v>11</v>
      </c>
    </row>
    <row r="60" spans="2:14" ht="24.9" customHeight="1" x14ac:dyDescent="0.2">
      <c r="B60" s="52" t="str">
        <f>査定協会提出用!B60</f>
        <v/>
      </c>
      <c r="C60" s="61" t="str">
        <f>査定協会提出用!C60</f>
        <v/>
      </c>
      <c r="D60" s="69" t="str">
        <f>査定協会提出用!D60</f>
        <v/>
      </c>
      <c r="E60" s="74" t="str">
        <f>査定協会提出用!E60</f>
        <v/>
      </c>
      <c r="F60" s="81" t="str">
        <f>査定協会提出用!F60</f>
        <v/>
      </c>
      <c r="G60" s="86" t="str">
        <f>査定協会提出用!G60</f>
        <v/>
      </c>
      <c r="H60" s="93" t="str">
        <f>査定協会提出用!H60</f>
        <v/>
      </c>
      <c r="I60" s="104" t="str">
        <f>査定協会提出用!I60</f>
        <v/>
      </c>
      <c r="J60" s="218" t="str">
        <f>査定協会提出用!J60</f>
        <v/>
      </c>
      <c r="K60" s="219">
        <f>査定協会提出用!K60</f>
        <v>0</v>
      </c>
      <c r="L60" s="114"/>
      <c r="M60" s="118" t="s">
        <v>14</v>
      </c>
      <c r="N60" s="125" t="s">
        <v>11</v>
      </c>
    </row>
    <row r="61" spans="2:14" ht="24.9" customHeight="1" x14ac:dyDescent="0.2">
      <c r="B61" s="50" t="str">
        <f>査定協会提出用!B61</f>
        <v/>
      </c>
      <c r="C61" s="59" t="str">
        <f>査定協会提出用!C61</f>
        <v/>
      </c>
      <c r="D61" s="67" t="str">
        <f>査定協会提出用!D61</f>
        <v/>
      </c>
      <c r="E61" s="72" t="str">
        <f>査定協会提出用!E61</f>
        <v/>
      </c>
      <c r="F61" s="131" t="str">
        <f>査定協会提出用!F61</f>
        <v/>
      </c>
      <c r="G61" s="84" t="str">
        <f>査定協会提出用!G61</f>
        <v/>
      </c>
      <c r="H61" s="91" t="str">
        <f>査定協会提出用!H61</f>
        <v/>
      </c>
      <c r="I61" s="102" t="str">
        <f>査定協会提出用!I61</f>
        <v/>
      </c>
      <c r="J61" s="214" t="str">
        <f>査定協会提出用!J61</f>
        <v/>
      </c>
      <c r="K61" s="215">
        <f>査定協会提出用!K61</f>
        <v>0</v>
      </c>
      <c r="L61" s="112"/>
      <c r="M61" s="116" t="s">
        <v>14</v>
      </c>
      <c r="N61" s="123" t="s">
        <v>11</v>
      </c>
    </row>
    <row r="62" spans="2:14" ht="24.9" customHeight="1" x14ac:dyDescent="0.2">
      <c r="B62" s="51" t="str">
        <f>査定協会提出用!B62</f>
        <v/>
      </c>
      <c r="C62" s="60" t="str">
        <f>査定協会提出用!C62</f>
        <v/>
      </c>
      <c r="D62" s="68" t="str">
        <f>査定協会提出用!D62</f>
        <v/>
      </c>
      <c r="E62" s="73" t="str">
        <f>査定協会提出用!E62</f>
        <v/>
      </c>
      <c r="F62" s="132" t="str">
        <f>査定協会提出用!F62</f>
        <v/>
      </c>
      <c r="G62" s="85" t="str">
        <f>査定協会提出用!G62</f>
        <v/>
      </c>
      <c r="H62" s="92" t="str">
        <f>査定協会提出用!H62</f>
        <v/>
      </c>
      <c r="I62" s="103" t="str">
        <f>査定協会提出用!I62</f>
        <v/>
      </c>
      <c r="J62" s="216" t="str">
        <f>査定協会提出用!J62</f>
        <v/>
      </c>
      <c r="K62" s="217">
        <f>査定協会提出用!K62</f>
        <v>0</v>
      </c>
      <c r="L62" s="113"/>
      <c r="M62" s="117" t="s">
        <v>14</v>
      </c>
      <c r="N62" s="124" t="s">
        <v>11</v>
      </c>
    </row>
    <row r="63" spans="2:14" ht="24.9" customHeight="1" x14ac:dyDescent="0.2">
      <c r="B63" s="51" t="str">
        <f>査定協会提出用!B63</f>
        <v/>
      </c>
      <c r="C63" s="60" t="str">
        <f>査定協会提出用!C63</f>
        <v/>
      </c>
      <c r="D63" s="68" t="str">
        <f>査定協会提出用!D63</f>
        <v/>
      </c>
      <c r="E63" s="73" t="str">
        <f>査定協会提出用!E63</f>
        <v/>
      </c>
      <c r="F63" s="132" t="str">
        <f>査定協会提出用!F63</f>
        <v/>
      </c>
      <c r="G63" s="85" t="str">
        <f>査定協会提出用!G63</f>
        <v/>
      </c>
      <c r="H63" s="92" t="str">
        <f>査定協会提出用!H63</f>
        <v/>
      </c>
      <c r="I63" s="103" t="str">
        <f>査定協会提出用!I63</f>
        <v/>
      </c>
      <c r="J63" s="216" t="str">
        <f>査定協会提出用!J63</f>
        <v/>
      </c>
      <c r="K63" s="217">
        <f>査定協会提出用!K63</f>
        <v>0</v>
      </c>
      <c r="L63" s="113"/>
      <c r="M63" s="117" t="s">
        <v>14</v>
      </c>
      <c r="N63" s="124" t="s">
        <v>11</v>
      </c>
    </row>
    <row r="64" spans="2:14" ht="24.9" customHeight="1" x14ac:dyDescent="0.2">
      <c r="B64" s="51" t="str">
        <f>査定協会提出用!B64</f>
        <v/>
      </c>
      <c r="C64" s="60" t="str">
        <f>査定協会提出用!C64</f>
        <v/>
      </c>
      <c r="D64" s="68" t="str">
        <f>査定協会提出用!D64</f>
        <v/>
      </c>
      <c r="E64" s="73" t="str">
        <f>査定協会提出用!E64</f>
        <v/>
      </c>
      <c r="F64" s="132" t="str">
        <f>査定協会提出用!F64</f>
        <v/>
      </c>
      <c r="G64" s="85" t="str">
        <f>査定協会提出用!G64</f>
        <v/>
      </c>
      <c r="H64" s="92" t="str">
        <f>査定協会提出用!H64</f>
        <v/>
      </c>
      <c r="I64" s="103" t="str">
        <f>査定協会提出用!I64</f>
        <v/>
      </c>
      <c r="J64" s="216" t="str">
        <f>査定協会提出用!J64</f>
        <v/>
      </c>
      <c r="K64" s="217">
        <f>査定協会提出用!K64</f>
        <v>0</v>
      </c>
      <c r="L64" s="113"/>
      <c r="M64" s="117" t="s">
        <v>14</v>
      </c>
      <c r="N64" s="124" t="s">
        <v>11</v>
      </c>
    </row>
    <row r="65" spans="2:14" ht="24.9" customHeight="1" x14ac:dyDescent="0.2">
      <c r="B65" s="51" t="str">
        <f>査定協会提出用!B65</f>
        <v/>
      </c>
      <c r="C65" s="60" t="str">
        <f>査定協会提出用!C65</f>
        <v/>
      </c>
      <c r="D65" s="68" t="str">
        <f>査定協会提出用!D65</f>
        <v/>
      </c>
      <c r="E65" s="73" t="str">
        <f>査定協会提出用!E65</f>
        <v/>
      </c>
      <c r="F65" s="132" t="str">
        <f>査定協会提出用!F65</f>
        <v/>
      </c>
      <c r="G65" s="85" t="str">
        <f>査定協会提出用!G65</f>
        <v/>
      </c>
      <c r="H65" s="92" t="str">
        <f>査定協会提出用!H65</f>
        <v/>
      </c>
      <c r="I65" s="103" t="str">
        <f>査定協会提出用!I65</f>
        <v/>
      </c>
      <c r="J65" s="216" t="str">
        <f>査定協会提出用!J65</f>
        <v/>
      </c>
      <c r="K65" s="217">
        <f>査定協会提出用!K65</f>
        <v>0</v>
      </c>
      <c r="L65" s="113"/>
      <c r="M65" s="117" t="s">
        <v>14</v>
      </c>
      <c r="N65" s="124" t="s">
        <v>11</v>
      </c>
    </row>
    <row r="66" spans="2:14" ht="24.9" customHeight="1" x14ac:dyDescent="0.2">
      <c r="B66" s="51" t="str">
        <f>査定協会提出用!B66</f>
        <v/>
      </c>
      <c r="C66" s="60" t="str">
        <f>査定協会提出用!C66</f>
        <v/>
      </c>
      <c r="D66" s="68" t="str">
        <f>査定協会提出用!D66</f>
        <v/>
      </c>
      <c r="E66" s="73" t="str">
        <f>査定協会提出用!E66</f>
        <v/>
      </c>
      <c r="F66" s="132" t="str">
        <f>査定協会提出用!F66</f>
        <v/>
      </c>
      <c r="G66" s="85" t="str">
        <f>査定協会提出用!G66</f>
        <v/>
      </c>
      <c r="H66" s="92" t="str">
        <f>査定協会提出用!H66</f>
        <v/>
      </c>
      <c r="I66" s="103" t="str">
        <f>査定協会提出用!I66</f>
        <v/>
      </c>
      <c r="J66" s="216" t="str">
        <f>査定協会提出用!J66</f>
        <v/>
      </c>
      <c r="K66" s="217">
        <f>査定協会提出用!K66</f>
        <v>0</v>
      </c>
      <c r="L66" s="113"/>
      <c r="M66" s="117" t="s">
        <v>14</v>
      </c>
      <c r="N66" s="124" t="s">
        <v>11</v>
      </c>
    </row>
    <row r="67" spans="2:14" ht="24.9" customHeight="1" x14ac:dyDescent="0.2">
      <c r="B67" s="51" t="str">
        <f>査定協会提出用!B67</f>
        <v/>
      </c>
      <c r="C67" s="60" t="str">
        <f>査定協会提出用!C67</f>
        <v/>
      </c>
      <c r="D67" s="68" t="str">
        <f>査定協会提出用!D67</f>
        <v/>
      </c>
      <c r="E67" s="73" t="str">
        <f>査定協会提出用!E67</f>
        <v/>
      </c>
      <c r="F67" s="132" t="str">
        <f>査定協会提出用!F67</f>
        <v/>
      </c>
      <c r="G67" s="85" t="str">
        <f>査定協会提出用!G67</f>
        <v/>
      </c>
      <c r="H67" s="92" t="str">
        <f>査定協会提出用!H67</f>
        <v/>
      </c>
      <c r="I67" s="103" t="str">
        <f>査定協会提出用!I67</f>
        <v/>
      </c>
      <c r="J67" s="216" t="str">
        <f>査定協会提出用!J67</f>
        <v/>
      </c>
      <c r="K67" s="217">
        <f>査定協会提出用!K67</f>
        <v>0</v>
      </c>
      <c r="L67" s="113"/>
      <c r="M67" s="117" t="s">
        <v>14</v>
      </c>
      <c r="N67" s="124" t="s">
        <v>11</v>
      </c>
    </row>
    <row r="68" spans="2:14" ht="24.9" customHeight="1" x14ac:dyDescent="0.2">
      <c r="B68" s="51" t="str">
        <f>査定協会提出用!B68</f>
        <v/>
      </c>
      <c r="C68" s="60" t="str">
        <f>査定協会提出用!C68</f>
        <v/>
      </c>
      <c r="D68" s="68" t="str">
        <f>査定協会提出用!D68</f>
        <v/>
      </c>
      <c r="E68" s="73" t="str">
        <f>査定協会提出用!E68</f>
        <v/>
      </c>
      <c r="F68" s="132" t="str">
        <f>査定協会提出用!F68</f>
        <v/>
      </c>
      <c r="G68" s="85" t="str">
        <f>査定協会提出用!G68</f>
        <v/>
      </c>
      <c r="H68" s="92" t="str">
        <f>査定協会提出用!H68</f>
        <v/>
      </c>
      <c r="I68" s="103" t="str">
        <f>査定協会提出用!I68</f>
        <v/>
      </c>
      <c r="J68" s="216" t="str">
        <f>査定協会提出用!J68</f>
        <v/>
      </c>
      <c r="K68" s="217">
        <f>査定協会提出用!K68</f>
        <v>0</v>
      </c>
      <c r="L68" s="113"/>
      <c r="M68" s="117" t="s">
        <v>14</v>
      </c>
      <c r="N68" s="124" t="s">
        <v>11</v>
      </c>
    </row>
    <row r="69" spans="2:14" ht="24.9" customHeight="1" x14ac:dyDescent="0.2">
      <c r="B69" s="51" t="str">
        <f>査定協会提出用!B69</f>
        <v/>
      </c>
      <c r="C69" s="60" t="str">
        <f>査定協会提出用!C69</f>
        <v/>
      </c>
      <c r="D69" s="68" t="str">
        <f>査定協会提出用!D69</f>
        <v/>
      </c>
      <c r="E69" s="73" t="str">
        <f>査定協会提出用!E69</f>
        <v/>
      </c>
      <c r="F69" s="132" t="str">
        <f>査定協会提出用!F69</f>
        <v/>
      </c>
      <c r="G69" s="85" t="str">
        <f>査定協会提出用!G69</f>
        <v/>
      </c>
      <c r="H69" s="92" t="str">
        <f>査定協会提出用!H69</f>
        <v/>
      </c>
      <c r="I69" s="103" t="str">
        <f>査定協会提出用!I69</f>
        <v/>
      </c>
      <c r="J69" s="216" t="str">
        <f>査定協会提出用!J69</f>
        <v/>
      </c>
      <c r="K69" s="217">
        <f>査定協会提出用!K69</f>
        <v>0</v>
      </c>
      <c r="L69" s="113"/>
      <c r="M69" s="117" t="s">
        <v>14</v>
      </c>
      <c r="N69" s="124" t="s">
        <v>11</v>
      </c>
    </row>
    <row r="70" spans="2:14" ht="24.9" customHeight="1" x14ac:dyDescent="0.2">
      <c r="B70" s="51" t="str">
        <f>査定協会提出用!B70</f>
        <v/>
      </c>
      <c r="C70" s="60" t="str">
        <f>査定協会提出用!C70</f>
        <v/>
      </c>
      <c r="D70" s="68" t="str">
        <f>査定協会提出用!D70</f>
        <v/>
      </c>
      <c r="E70" s="73" t="str">
        <f>査定協会提出用!E70</f>
        <v/>
      </c>
      <c r="F70" s="132" t="str">
        <f>査定協会提出用!F70</f>
        <v/>
      </c>
      <c r="G70" s="85" t="str">
        <f>査定協会提出用!G70</f>
        <v/>
      </c>
      <c r="H70" s="92" t="str">
        <f>査定協会提出用!H70</f>
        <v/>
      </c>
      <c r="I70" s="103" t="str">
        <f>査定協会提出用!I70</f>
        <v/>
      </c>
      <c r="J70" s="216" t="str">
        <f>査定協会提出用!J70</f>
        <v/>
      </c>
      <c r="K70" s="217">
        <f>査定協会提出用!K70</f>
        <v>0</v>
      </c>
      <c r="L70" s="113"/>
      <c r="M70" s="117" t="s">
        <v>14</v>
      </c>
      <c r="N70" s="124" t="s">
        <v>11</v>
      </c>
    </row>
    <row r="71" spans="2:14" ht="24.9" customHeight="1" x14ac:dyDescent="0.2">
      <c r="B71" s="51" t="str">
        <f>査定協会提出用!B71</f>
        <v/>
      </c>
      <c r="C71" s="60" t="str">
        <f>査定協会提出用!C71</f>
        <v/>
      </c>
      <c r="D71" s="68" t="str">
        <f>査定協会提出用!D71</f>
        <v/>
      </c>
      <c r="E71" s="73" t="str">
        <f>査定協会提出用!E71</f>
        <v/>
      </c>
      <c r="F71" s="132" t="str">
        <f>査定協会提出用!F71</f>
        <v/>
      </c>
      <c r="G71" s="85" t="str">
        <f>査定協会提出用!G71</f>
        <v/>
      </c>
      <c r="H71" s="92" t="str">
        <f>査定協会提出用!H71</f>
        <v/>
      </c>
      <c r="I71" s="103" t="str">
        <f>査定協会提出用!I71</f>
        <v/>
      </c>
      <c r="J71" s="216" t="str">
        <f>査定協会提出用!J71</f>
        <v/>
      </c>
      <c r="K71" s="217">
        <f>査定協会提出用!K71</f>
        <v>0</v>
      </c>
      <c r="L71" s="113"/>
      <c r="M71" s="117" t="s">
        <v>14</v>
      </c>
      <c r="N71" s="124" t="s">
        <v>11</v>
      </c>
    </row>
    <row r="72" spans="2:14" ht="24.9" customHeight="1" x14ac:dyDescent="0.2">
      <c r="B72" s="51" t="str">
        <f>査定協会提出用!B72</f>
        <v/>
      </c>
      <c r="C72" s="60" t="str">
        <f>査定協会提出用!C72</f>
        <v/>
      </c>
      <c r="D72" s="68" t="str">
        <f>査定協会提出用!D72</f>
        <v/>
      </c>
      <c r="E72" s="73" t="str">
        <f>査定協会提出用!E72</f>
        <v/>
      </c>
      <c r="F72" s="132" t="str">
        <f>査定協会提出用!F72</f>
        <v/>
      </c>
      <c r="G72" s="85" t="str">
        <f>査定協会提出用!G72</f>
        <v/>
      </c>
      <c r="H72" s="92" t="str">
        <f>査定協会提出用!H72</f>
        <v/>
      </c>
      <c r="I72" s="103" t="str">
        <f>査定協会提出用!I72</f>
        <v/>
      </c>
      <c r="J72" s="216" t="str">
        <f>査定協会提出用!J72</f>
        <v/>
      </c>
      <c r="K72" s="217">
        <f>査定協会提出用!K72</f>
        <v>0</v>
      </c>
      <c r="L72" s="113"/>
      <c r="M72" s="117" t="s">
        <v>14</v>
      </c>
      <c r="N72" s="124" t="s">
        <v>11</v>
      </c>
    </row>
    <row r="73" spans="2:14" ht="24.9" customHeight="1" x14ac:dyDescent="0.2">
      <c r="B73" s="51" t="str">
        <f>査定協会提出用!B73</f>
        <v/>
      </c>
      <c r="C73" s="60" t="str">
        <f>査定協会提出用!C73</f>
        <v/>
      </c>
      <c r="D73" s="68" t="str">
        <f>査定協会提出用!D73</f>
        <v/>
      </c>
      <c r="E73" s="73" t="str">
        <f>査定協会提出用!E73</f>
        <v/>
      </c>
      <c r="F73" s="132" t="str">
        <f>査定協会提出用!F73</f>
        <v/>
      </c>
      <c r="G73" s="85" t="str">
        <f>査定協会提出用!G73</f>
        <v/>
      </c>
      <c r="H73" s="92" t="str">
        <f>査定協会提出用!H73</f>
        <v/>
      </c>
      <c r="I73" s="103" t="str">
        <f>査定協会提出用!I73</f>
        <v/>
      </c>
      <c r="J73" s="216" t="str">
        <f>査定協会提出用!J73</f>
        <v/>
      </c>
      <c r="K73" s="217">
        <f>査定協会提出用!K73</f>
        <v>0</v>
      </c>
      <c r="L73" s="113"/>
      <c r="M73" s="117" t="s">
        <v>14</v>
      </c>
      <c r="N73" s="124" t="s">
        <v>11</v>
      </c>
    </row>
    <row r="74" spans="2:14" ht="24.9" customHeight="1" x14ac:dyDescent="0.2">
      <c r="B74" s="51" t="str">
        <f>査定協会提出用!B74</f>
        <v/>
      </c>
      <c r="C74" s="60" t="str">
        <f>査定協会提出用!C74</f>
        <v/>
      </c>
      <c r="D74" s="68" t="str">
        <f>査定協会提出用!D74</f>
        <v/>
      </c>
      <c r="E74" s="73" t="str">
        <f>査定協会提出用!E74</f>
        <v/>
      </c>
      <c r="F74" s="132" t="str">
        <f>査定協会提出用!F74</f>
        <v/>
      </c>
      <c r="G74" s="85" t="str">
        <f>査定協会提出用!G74</f>
        <v/>
      </c>
      <c r="H74" s="92" t="str">
        <f>査定協会提出用!H74</f>
        <v/>
      </c>
      <c r="I74" s="103" t="str">
        <f>査定協会提出用!I74</f>
        <v/>
      </c>
      <c r="J74" s="216" t="str">
        <f>査定協会提出用!J74</f>
        <v/>
      </c>
      <c r="K74" s="217">
        <f>査定協会提出用!K74</f>
        <v>0</v>
      </c>
      <c r="L74" s="113"/>
      <c r="M74" s="117" t="s">
        <v>14</v>
      </c>
      <c r="N74" s="124" t="s">
        <v>11</v>
      </c>
    </row>
    <row r="75" spans="2:14" ht="24.9" customHeight="1" x14ac:dyDescent="0.2">
      <c r="B75" s="51" t="str">
        <f>査定協会提出用!B75</f>
        <v/>
      </c>
      <c r="C75" s="60" t="str">
        <f>査定協会提出用!C75</f>
        <v/>
      </c>
      <c r="D75" s="68" t="str">
        <f>査定協会提出用!D75</f>
        <v/>
      </c>
      <c r="E75" s="73" t="str">
        <f>査定協会提出用!E75</f>
        <v/>
      </c>
      <c r="F75" s="132" t="str">
        <f>査定協会提出用!F75</f>
        <v/>
      </c>
      <c r="G75" s="85" t="str">
        <f>査定協会提出用!G75</f>
        <v/>
      </c>
      <c r="H75" s="92" t="str">
        <f>査定協会提出用!H75</f>
        <v/>
      </c>
      <c r="I75" s="103" t="str">
        <f>査定協会提出用!I75</f>
        <v/>
      </c>
      <c r="J75" s="216" t="str">
        <f>査定協会提出用!J75</f>
        <v/>
      </c>
      <c r="K75" s="217">
        <f>査定協会提出用!K75</f>
        <v>0</v>
      </c>
      <c r="L75" s="113"/>
      <c r="M75" s="117" t="s">
        <v>14</v>
      </c>
      <c r="N75" s="124" t="s">
        <v>11</v>
      </c>
    </row>
    <row r="76" spans="2:14" ht="24.9" customHeight="1" x14ac:dyDescent="0.2">
      <c r="B76" s="51" t="str">
        <f>査定協会提出用!B76</f>
        <v/>
      </c>
      <c r="C76" s="60" t="str">
        <f>査定協会提出用!C76</f>
        <v/>
      </c>
      <c r="D76" s="68" t="str">
        <f>査定協会提出用!D76</f>
        <v/>
      </c>
      <c r="E76" s="73" t="str">
        <f>査定協会提出用!E76</f>
        <v/>
      </c>
      <c r="F76" s="132" t="str">
        <f>査定協会提出用!F76</f>
        <v/>
      </c>
      <c r="G76" s="85" t="str">
        <f>査定協会提出用!G76</f>
        <v/>
      </c>
      <c r="H76" s="92" t="str">
        <f>査定協会提出用!H76</f>
        <v/>
      </c>
      <c r="I76" s="103" t="str">
        <f>査定協会提出用!I76</f>
        <v/>
      </c>
      <c r="J76" s="216" t="str">
        <f>査定協会提出用!J76</f>
        <v/>
      </c>
      <c r="K76" s="217">
        <f>査定協会提出用!K76</f>
        <v>0</v>
      </c>
      <c r="L76" s="113"/>
      <c r="M76" s="117" t="s">
        <v>14</v>
      </c>
      <c r="N76" s="124" t="s">
        <v>11</v>
      </c>
    </row>
    <row r="77" spans="2:14" ht="24.9" customHeight="1" x14ac:dyDescent="0.2">
      <c r="B77" s="51" t="str">
        <f>査定協会提出用!B77</f>
        <v/>
      </c>
      <c r="C77" s="60" t="str">
        <f>査定協会提出用!C77</f>
        <v/>
      </c>
      <c r="D77" s="68" t="str">
        <f>査定協会提出用!D77</f>
        <v/>
      </c>
      <c r="E77" s="73" t="str">
        <f>査定協会提出用!E77</f>
        <v/>
      </c>
      <c r="F77" s="132" t="str">
        <f>査定協会提出用!F77</f>
        <v/>
      </c>
      <c r="G77" s="85" t="str">
        <f>査定協会提出用!G77</f>
        <v/>
      </c>
      <c r="H77" s="92" t="str">
        <f>査定協会提出用!H77</f>
        <v/>
      </c>
      <c r="I77" s="103" t="str">
        <f>査定協会提出用!I77</f>
        <v/>
      </c>
      <c r="J77" s="216" t="str">
        <f>査定協会提出用!J77</f>
        <v/>
      </c>
      <c r="K77" s="217">
        <f>査定協会提出用!K77</f>
        <v>0</v>
      </c>
      <c r="L77" s="113"/>
      <c r="M77" s="117" t="s">
        <v>14</v>
      </c>
      <c r="N77" s="124" t="s">
        <v>11</v>
      </c>
    </row>
    <row r="78" spans="2:14" ht="24.9" customHeight="1" x14ac:dyDescent="0.2">
      <c r="B78" s="51" t="str">
        <f>査定協会提出用!B78</f>
        <v/>
      </c>
      <c r="C78" s="60" t="str">
        <f>査定協会提出用!C78</f>
        <v/>
      </c>
      <c r="D78" s="68" t="str">
        <f>査定協会提出用!D78</f>
        <v/>
      </c>
      <c r="E78" s="73" t="str">
        <f>査定協会提出用!E78</f>
        <v/>
      </c>
      <c r="F78" s="132" t="str">
        <f>査定協会提出用!F78</f>
        <v/>
      </c>
      <c r="G78" s="85" t="str">
        <f>査定協会提出用!G78</f>
        <v/>
      </c>
      <c r="H78" s="92" t="str">
        <f>査定協会提出用!H78</f>
        <v/>
      </c>
      <c r="I78" s="103" t="str">
        <f>査定協会提出用!I78</f>
        <v/>
      </c>
      <c r="J78" s="216" t="str">
        <f>査定協会提出用!J78</f>
        <v/>
      </c>
      <c r="K78" s="217">
        <f>査定協会提出用!K78</f>
        <v>0</v>
      </c>
      <c r="L78" s="113"/>
      <c r="M78" s="117" t="s">
        <v>14</v>
      </c>
      <c r="N78" s="124" t="s">
        <v>11</v>
      </c>
    </row>
    <row r="79" spans="2:14" ht="24.9" customHeight="1" x14ac:dyDescent="0.2">
      <c r="B79" s="51" t="str">
        <f>査定協会提出用!B79</f>
        <v/>
      </c>
      <c r="C79" s="60" t="str">
        <f>査定協会提出用!C79</f>
        <v/>
      </c>
      <c r="D79" s="68" t="str">
        <f>査定協会提出用!D79</f>
        <v/>
      </c>
      <c r="E79" s="73" t="str">
        <f>査定協会提出用!E79</f>
        <v/>
      </c>
      <c r="F79" s="132" t="str">
        <f>査定協会提出用!F79</f>
        <v/>
      </c>
      <c r="G79" s="85" t="str">
        <f>査定協会提出用!G79</f>
        <v/>
      </c>
      <c r="H79" s="92" t="str">
        <f>査定協会提出用!H79</f>
        <v/>
      </c>
      <c r="I79" s="103" t="str">
        <f>査定協会提出用!I79</f>
        <v/>
      </c>
      <c r="J79" s="216" t="str">
        <f>査定協会提出用!J79</f>
        <v/>
      </c>
      <c r="K79" s="217">
        <f>査定協会提出用!K79</f>
        <v>0</v>
      </c>
      <c r="L79" s="113"/>
      <c r="M79" s="117" t="s">
        <v>14</v>
      </c>
      <c r="N79" s="124" t="s">
        <v>11</v>
      </c>
    </row>
    <row r="80" spans="2:14" ht="24.9" customHeight="1" x14ac:dyDescent="0.2">
      <c r="B80" s="52" t="str">
        <f>査定協会提出用!B80</f>
        <v/>
      </c>
      <c r="C80" s="61" t="str">
        <f>査定協会提出用!C80</f>
        <v/>
      </c>
      <c r="D80" s="69" t="str">
        <f>査定協会提出用!D80</f>
        <v/>
      </c>
      <c r="E80" s="74" t="str">
        <f>査定協会提出用!E80</f>
        <v/>
      </c>
      <c r="F80" s="81" t="str">
        <f>査定協会提出用!F80</f>
        <v/>
      </c>
      <c r="G80" s="86" t="str">
        <f>査定協会提出用!G80</f>
        <v/>
      </c>
      <c r="H80" s="93" t="str">
        <f>査定協会提出用!H80</f>
        <v/>
      </c>
      <c r="I80" s="104" t="str">
        <f>査定協会提出用!I80</f>
        <v/>
      </c>
      <c r="J80" s="218" t="str">
        <f>査定協会提出用!J80</f>
        <v/>
      </c>
      <c r="K80" s="219">
        <f>査定協会提出用!K80</f>
        <v>0</v>
      </c>
      <c r="L80" s="114"/>
      <c r="M80" s="118" t="s">
        <v>14</v>
      </c>
      <c r="N80" s="125" t="s">
        <v>11</v>
      </c>
    </row>
    <row r="81" spans="2:14" ht="24.9" customHeight="1" x14ac:dyDescent="0.2">
      <c r="B81" s="50" t="str">
        <f>査定協会提出用!B81</f>
        <v/>
      </c>
      <c r="C81" s="59" t="str">
        <f>査定協会提出用!C81</f>
        <v/>
      </c>
      <c r="D81" s="67" t="str">
        <f>査定協会提出用!D81</f>
        <v/>
      </c>
      <c r="E81" s="72" t="str">
        <f>査定協会提出用!E81</f>
        <v/>
      </c>
      <c r="F81" s="131" t="str">
        <f>査定協会提出用!F81</f>
        <v/>
      </c>
      <c r="G81" s="84" t="str">
        <f>査定協会提出用!G81</f>
        <v/>
      </c>
      <c r="H81" s="91" t="str">
        <f>査定協会提出用!H81</f>
        <v/>
      </c>
      <c r="I81" s="102" t="str">
        <f>査定協会提出用!I81</f>
        <v/>
      </c>
      <c r="J81" s="214" t="str">
        <f>査定協会提出用!J81</f>
        <v/>
      </c>
      <c r="K81" s="215">
        <f>査定協会提出用!K81</f>
        <v>0</v>
      </c>
      <c r="L81" s="112"/>
      <c r="M81" s="116" t="s">
        <v>14</v>
      </c>
      <c r="N81" s="123" t="s">
        <v>11</v>
      </c>
    </row>
    <row r="82" spans="2:14" ht="24.9" customHeight="1" x14ac:dyDescent="0.2">
      <c r="B82" s="51" t="str">
        <f>査定協会提出用!B82</f>
        <v/>
      </c>
      <c r="C82" s="60" t="str">
        <f>査定協会提出用!C82</f>
        <v/>
      </c>
      <c r="D82" s="68" t="str">
        <f>査定協会提出用!D82</f>
        <v/>
      </c>
      <c r="E82" s="73" t="str">
        <f>査定協会提出用!E82</f>
        <v/>
      </c>
      <c r="F82" s="132" t="str">
        <f>査定協会提出用!F82</f>
        <v/>
      </c>
      <c r="G82" s="85" t="str">
        <f>査定協会提出用!G82</f>
        <v/>
      </c>
      <c r="H82" s="92" t="str">
        <f>査定協会提出用!H82</f>
        <v/>
      </c>
      <c r="I82" s="103" t="str">
        <f>査定協会提出用!I82</f>
        <v/>
      </c>
      <c r="J82" s="216" t="str">
        <f>査定協会提出用!J82</f>
        <v/>
      </c>
      <c r="K82" s="217">
        <f>査定協会提出用!K82</f>
        <v>0</v>
      </c>
      <c r="L82" s="113"/>
      <c r="M82" s="117" t="s">
        <v>14</v>
      </c>
      <c r="N82" s="124" t="s">
        <v>11</v>
      </c>
    </row>
    <row r="83" spans="2:14" ht="24.9" customHeight="1" x14ac:dyDescent="0.2">
      <c r="B83" s="51" t="str">
        <f>査定協会提出用!B83</f>
        <v/>
      </c>
      <c r="C83" s="60" t="str">
        <f>査定協会提出用!C83</f>
        <v/>
      </c>
      <c r="D83" s="68" t="str">
        <f>査定協会提出用!D83</f>
        <v/>
      </c>
      <c r="E83" s="73" t="str">
        <f>査定協会提出用!E83</f>
        <v/>
      </c>
      <c r="F83" s="132" t="str">
        <f>査定協会提出用!F83</f>
        <v/>
      </c>
      <c r="G83" s="85" t="str">
        <f>査定協会提出用!G83</f>
        <v/>
      </c>
      <c r="H83" s="92" t="str">
        <f>査定協会提出用!H83</f>
        <v/>
      </c>
      <c r="I83" s="103" t="str">
        <f>査定協会提出用!I83</f>
        <v/>
      </c>
      <c r="J83" s="216" t="str">
        <f>査定協会提出用!J83</f>
        <v/>
      </c>
      <c r="K83" s="217">
        <f>査定協会提出用!K83</f>
        <v>0</v>
      </c>
      <c r="L83" s="113"/>
      <c r="M83" s="117" t="s">
        <v>14</v>
      </c>
      <c r="N83" s="124" t="s">
        <v>11</v>
      </c>
    </row>
    <row r="84" spans="2:14" ht="24.9" customHeight="1" x14ac:dyDescent="0.2">
      <c r="B84" s="51" t="str">
        <f>査定協会提出用!B84</f>
        <v/>
      </c>
      <c r="C84" s="60" t="str">
        <f>査定協会提出用!C84</f>
        <v/>
      </c>
      <c r="D84" s="68" t="str">
        <f>査定協会提出用!D84</f>
        <v/>
      </c>
      <c r="E84" s="73" t="str">
        <f>査定協会提出用!E84</f>
        <v/>
      </c>
      <c r="F84" s="132" t="str">
        <f>査定協会提出用!F84</f>
        <v/>
      </c>
      <c r="G84" s="85" t="str">
        <f>査定協会提出用!G84</f>
        <v/>
      </c>
      <c r="H84" s="92" t="str">
        <f>査定協会提出用!H84</f>
        <v/>
      </c>
      <c r="I84" s="103" t="str">
        <f>査定協会提出用!I84</f>
        <v/>
      </c>
      <c r="J84" s="216" t="str">
        <f>査定協会提出用!J84</f>
        <v/>
      </c>
      <c r="K84" s="217">
        <f>査定協会提出用!K84</f>
        <v>0</v>
      </c>
      <c r="L84" s="113"/>
      <c r="M84" s="117" t="s">
        <v>14</v>
      </c>
      <c r="N84" s="124" t="s">
        <v>11</v>
      </c>
    </row>
    <row r="85" spans="2:14" ht="24.9" customHeight="1" x14ac:dyDescent="0.2">
      <c r="B85" s="51" t="str">
        <f>査定協会提出用!B85</f>
        <v/>
      </c>
      <c r="C85" s="60" t="str">
        <f>査定協会提出用!C85</f>
        <v/>
      </c>
      <c r="D85" s="68" t="str">
        <f>査定協会提出用!D85</f>
        <v/>
      </c>
      <c r="E85" s="73" t="str">
        <f>査定協会提出用!E85</f>
        <v/>
      </c>
      <c r="F85" s="132" t="str">
        <f>査定協会提出用!F85</f>
        <v/>
      </c>
      <c r="G85" s="85" t="str">
        <f>査定協会提出用!G85</f>
        <v/>
      </c>
      <c r="H85" s="92" t="str">
        <f>査定協会提出用!H85</f>
        <v/>
      </c>
      <c r="I85" s="103" t="str">
        <f>査定協会提出用!I85</f>
        <v/>
      </c>
      <c r="J85" s="216" t="str">
        <f>査定協会提出用!J85</f>
        <v/>
      </c>
      <c r="K85" s="217">
        <f>査定協会提出用!K85</f>
        <v>0</v>
      </c>
      <c r="L85" s="113"/>
      <c r="M85" s="117" t="s">
        <v>14</v>
      </c>
      <c r="N85" s="124" t="s">
        <v>11</v>
      </c>
    </row>
    <row r="86" spans="2:14" ht="24.9" customHeight="1" x14ac:dyDescent="0.2">
      <c r="B86" s="51" t="str">
        <f>査定協会提出用!B86</f>
        <v/>
      </c>
      <c r="C86" s="60" t="str">
        <f>査定協会提出用!C86</f>
        <v/>
      </c>
      <c r="D86" s="68" t="str">
        <f>査定協会提出用!D86</f>
        <v/>
      </c>
      <c r="E86" s="73" t="str">
        <f>査定協会提出用!E86</f>
        <v/>
      </c>
      <c r="F86" s="132" t="str">
        <f>査定協会提出用!F86</f>
        <v/>
      </c>
      <c r="G86" s="85" t="str">
        <f>査定協会提出用!G86</f>
        <v/>
      </c>
      <c r="H86" s="92" t="str">
        <f>査定協会提出用!H86</f>
        <v/>
      </c>
      <c r="I86" s="103" t="str">
        <f>査定協会提出用!I86</f>
        <v/>
      </c>
      <c r="J86" s="216" t="str">
        <f>査定協会提出用!J86</f>
        <v/>
      </c>
      <c r="K86" s="217">
        <f>査定協会提出用!K86</f>
        <v>0</v>
      </c>
      <c r="L86" s="113"/>
      <c r="M86" s="117" t="s">
        <v>14</v>
      </c>
      <c r="N86" s="124" t="s">
        <v>11</v>
      </c>
    </row>
    <row r="87" spans="2:14" ht="24.9" customHeight="1" x14ac:dyDescent="0.2">
      <c r="B87" s="51" t="str">
        <f>査定協会提出用!B87</f>
        <v/>
      </c>
      <c r="C87" s="60" t="str">
        <f>査定協会提出用!C87</f>
        <v/>
      </c>
      <c r="D87" s="68" t="str">
        <f>査定協会提出用!D87</f>
        <v/>
      </c>
      <c r="E87" s="73" t="str">
        <f>査定協会提出用!E87</f>
        <v/>
      </c>
      <c r="F87" s="132" t="str">
        <f>査定協会提出用!F87</f>
        <v/>
      </c>
      <c r="G87" s="85" t="str">
        <f>査定協会提出用!G87</f>
        <v/>
      </c>
      <c r="H87" s="92" t="str">
        <f>査定協会提出用!H87</f>
        <v/>
      </c>
      <c r="I87" s="103" t="str">
        <f>査定協会提出用!I87</f>
        <v/>
      </c>
      <c r="J87" s="216" t="str">
        <f>査定協会提出用!J87</f>
        <v/>
      </c>
      <c r="K87" s="217">
        <f>査定協会提出用!K87</f>
        <v>0</v>
      </c>
      <c r="L87" s="113"/>
      <c r="M87" s="117" t="s">
        <v>14</v>
      </c>
      <c r="N87" s="124" t="s">
        <v>11</v>
      </c>
    </row>
    <row r="88" spans="2:14" ht="24.9" customHeight="1" x14ac:dyDescent="0.2">
      <c r="B88" s="51" t="str">
        <f>査定協会提出用!B88</f>
        <v/>
      </c>
      <c r="C88" s="60" t="str">
        <f>査定協会提出用!C88</f>
        <v/>
      </c>
      <c r="D88" s="68" t="str">
        <f>査定協会提出用!D88</f>
        <v/>
      </c>
      <c r="E88" s="73" t="str">
        <f>査定協会提出用!E88</f>
        <v/>
      </c>
      <c r="F88" s="132" t="str">
        <f>査定協会提出用!F88</f>
        <v/>
      </c>
      <c r="G88" s="85" t="str">
        <f>査定協会提出用!G88</f>
        <v/>
      </c>
      <c r="H88" s="92" t="str">
        <f>査定協会提出用!H88</f>
        <v/>
      </c>
      <c r="I88" s="103" t="str">
        <f>査定協会提出用!I88</f>
        <v/>
      </c>
      <c r="J88" s="216" t="str">
        <f>査定協会提出用!J88</f>
        <v/>
      </c>
      <c r="K88" s="217">
        <f>査定協会提出用!K88</f>
        <v>0</v>
      </c>
      <c r="L88" s="113"/>
      <c r="M88" s="117" t="s">
        <v>14</v>
      </c>
      <c r="N88" s="124" t="s">
        <v>11</v>
      </c>
    </row>
    <row r="89" spans="2:14" ht="24.9" customHeight="1" x14ac:dyDescent="0.2">
      <c r="B89" s="51" t="str">
        <f>査定協会提出用!B89</f>
        <v/>
      </c>
      <c r="C89" s="60" t="str">
        <f>査定協会提出用!C89</f>
        <v/>
      </c>
      <c r="D89" s="68" t="str">
        <f>査定協会提出用!D89</f>
        <v/>
      </c>
      <c r="E89" s="73" t="str">
        <f>査定協会提出用!E89</f>
        <v/>
      </c>
      <c r="F89" s="132" t="str">
        <f>査定協会提出用!F89</f>
        <v/>
      </c>
      <c r="G89" s="85" t="str">
        <f>査定協会提出用!G89</f>
        <v/>
      </c>
      <c r="H89" s="92" t="str">
        <f>査定協会提出用!H89</f>
        <v/>
      </c>
      <c r="I89" s="103" t="str">
        <f>査定協会提出用!I89</f>
        <v/>
      </c>
      <c r="J89" s="216" t="str">
        <f>査定協会提出用!J89</f>
        <v/>
      </c>
      <c r="K89" s="217">
        <f>査定協会提出用!K89</f>
        <v>0</v>
      </c>
      <c r="L89" s="113"/>
      <c r="M89" s="117" t="s">
        <v>14</v>
      </c>
      <c r="N89" s="124" t="s">
        <v>11</v>
      </c>
    </row>
    <row r="90" spans="2:14" ht="24.9" customHeight="1" x14ac:dyDescent="0.2">
      <c r="B90" s="51" t="str">
        <f>査定協会提出用!B90</f>
        <v/>
      </c>
      <c r="C90" s="60" t="str">
        <f>査定協会提出用!C90</f>
        <v/>
      </c>
      <c r="D90" s="68" t="str">
        <f>査定協会提出用!D90</f>
        <v/>
      </c>
      <c r="E90" s="73" t="str">
        <f>査定協会提出用!E90</f>
        <v/>
      </c>
      <c r="F90" s="132" t="str">
        <f>査定協会提出用!F90</f>
        <v/>
      </c>
      <c r="G90" s="85" t="str">
        <f>査定協会提出用!G90</f>
        <v/>
      </c>
      <c r="H90" s="92" t="str">
        <f>査定協会提出用!H90</f>
        <v/>
      </c>
      <c r="I90" s="103" t="str">
        <f>査定協会提出用!I90</f>
        <v/>
      </c>
      <c r="J90" s="216" t="str">
        <f>査定協会提出用!J90</f>
        <v/>
      </c>
      <c r="K90" s="217">
        <f>査定協会提出用!K90</f>
        <v>0</v>
      </c>
      <c r="L90" s="113"/>
      <c r="M90" s="117" t="s">
        <v>14</v>
      </c>
      <c r="N90" s="124" t="s">
        <v>11</v>
      </c>
    </row>
    <row r="91" spans="2:14" ht="24.9" customHeight="1" x14ac:dyDescent="0.2">
      <c r="B91" s="51" t="str">
        <f>査定協会提出用!B91</f>
        <v/>
      </c>
      <c r="C91" s="60" t="str">
        <f>査定協会提出用!C91</f>
        <v/>
      </c>
      <c r="D91" s="68" t="str">
        <f>査定協会提出用!D91</f>
        <v/>
      </c>
      <c r="E91" s="73" t="str">
        <f>査定協会提出用!E91</f>
        <v/>
      </c>
      <c r="F91" s="132" t="str">
        <f>査定協会提出用!F91</f>
        <v/>
      </c>
      <c r="G91" s="85" t="str">
        <f>査定協会提出用!G91</f>
        <v/>
      </c>
      <c r="H91" s="92" t="str">
        <f>査定協会提出用!H91</f>
        <v/>
      </c>
      <c r="I91" s="103" t="str">
        <f>査定協会提出用!I91</f>
        <v/>
      </c>
      <c r="J91" s="216" t="str">
        <f>査定協会提出用!J91</f>
        <v/>
      </c>
      <c r="K91" s="217">
        <f>査定協会提出用!K91</f>
        <v>0</v>
      </c>
      <c r="L91" s="113"/>
      <c r="M91" s="117" t="s">
        <v>14</v>
      </c>
      <c r="N91" s="124" t="s">
        <v>11</v>
      </c>
    </row>
    <row r="92" spans="2:14" ht="24.9" customHeight="1" x14ac:dyDescent="0.2">
      <c r="B92" s="51" t="str">
        <f>査定協会提出用!B92</f>
        <v/>
      </c>
      <c r="C92" s="60" t="str">
        <f>査定協会提出用!C92</f>
        <v/>
      </c>
      <c r="D92" s="68" t="str">
        <f>査定協会提出用!D92</f>
        <v/>
      </c>
      <c r="E92" s="73" t="str">
        <f>査定協会提出用!E92</f>
        <v/>
      </c>
      <c r="F92" s="132" t="str">
        <f>査定協会提出用!F92</f>
        <v/>
      </c>
      <c r="G92" s="85" t="str">
        <f>査定協会提出用!G92</f>
        <v/>
      </c>
      <c r="H92" s="92" t="str">
        <f>査定協会提出用!H92</f>
        <v/>
      </c>
      <c r="I92" s="103" t="str">
        <f>査定協会提出用!I92</f>
        <v/>
      </c>
      <c r="J92" s="216" t="str">
        <f>査定協会提出用!J92</f>
        <v/>
      </c>
      <c r="K92" s="217">
        <f>査定協会提出用!K92</f>
        <v>0</v>
      </c>
      <c r="L92" s="113"/>
      <c r="M92" s="117" t="s">
        <v>14</v>
      </c>
      <c r="N92" s="124" t="s">
        <v>11</v>
      </c>
    </row>
    <row r="93" spans="2:14" ht="24.9" customHeight="1" x14ac:dyDescent="0.2">
      <c r="B93" s="51" t="str">
        <f>査定協会提出用!B93</f>
        <v/>
      </c>
      <c r="C93" s="60" t="str">
        <f>査定協会提出用!C93</f>
        <v/>
      </c>
      <c r="D93" s="68" t="str">
        <f>査定協会提出用!D93</f>
        <v/>
      </c>
      <c r="E93" s="73" t="str">
        <f>査定協会提出用!E93</f>
        <v/>
      </c>
      <c r="F93" s="132" t="str">
        <f>査定協会提出用!F93</f>
        <v/>
      </c>
      <c r="G93" s="85" t="str">
        <f>査定協会提出用!G93</f>
        <v/>
      </c>
      <c r="H93" s="92" t="str">
        <f>査定協会提出用!H93</f>
        <v/>
      </c>
      <c r="I93" s="103" t="str">
        <f>査定協会提出用!I93</f>
        <v/>
      </c>
      <c r="J93" s="216" t="str">
        <f>査定協会提出用!J93</f>
        <v/>
      </c>
      <c r="K93" s="217">
        <f>査定協会提出用!K93</f>
        <v>0</v>
      </c>
      <c r="L93" s="113"/>
      <c r="M93" s="117" t="s">
        <v>14</v>
      </c>
      <c r="N93" s="124" t="s">
        <v>11</v>
      </c>
    </row>
    <row r="94" spans="2:14" ht="24.9" customHeight="1" x14ac:dyDescent="0.2">
      <c r="B94" s="51" t="str">
        <f>査定協会提出用!B94</f>
        <v/>
      </c>
      <c r="C94" s="60" t="str">
        <f>査定協会提出用!C94</f>
        <v/>
      </c>
      <c r="D94" s="68" t="str">
        <f>査定協会提出用!D94</f>
        <v/>
      </c>
      <c r="E94" s="73" t="str">
        <f>査定協会提出用!E94</f>
        <v/>
      </c>
      <c r="F94" s="132" t="str">
        <f>査定協会提出用!F94</f>
        <v/>
      </c>
      <c r="G94" s="85" t="str">
        <f>査定協会提出用!G94</f>
        <v/>
      </c>
      <c r="H94" s="92" t="str">
        <f>査定協会提出用!H94</f>
        <v/>
      </c>
      <c r="I94" s="103" t="str">
        <f>査定協会提出用!I94</f>
        <v/>
      </c>
      <c r="J94" s="216" t="str">
        <f>査定協会提出用!J94</f>
        <v/>
      </c>
      <c r="K94" s="217">
        <f>査定協会提出用!K94</f>
        <v>0</v>
      </c>
      <c r="L94" s="113"/>
      <c r="M94" s="117" t="s">
        <v>14</v>
      </c>
      <c r="N94" s="124" t="s">
        <v>11</v>
      </c>
    </row>
    <row r="95" spans="2:14" ht="24.9" customHeight="1" x14ac:dyDescent="0.2">
      <c r="B95" s="51" t="str">
        <f>査定協会提出用!B95</f>
        <v/>
      </c>
      <c r="C95" s="60" t="str">
        <f>査定協会提出用!C95</f>
        <v/>
      </c>
      <c r="D95" s="68" t="str">
        <f>査定協会提出用!D95</f>
        <v/>
      </c>
      <c r="E95" s="73" t="str">
        <f>査定協会提出用!E95</f>
        <v/>
      </c>
      <c r="F95" s="132" t="str">
        <f>査定協会提出用!F95</f>
        <v/>
      </c>
      <c r="G95" s="85" t="str">
        <f>査定協会提出用!G95</f>
        <v/>
      </c>
      <c r="H95" s="92" t="str">
        <f>査定協会提出用!H95</f>
        <v/>
      </c>
      <c r="I95" s="103" t="str">
        <f>査定協会提出用!I95</f>
        <v/>
      </c>
      <c r="J95" s="216" t="str">
        <f>査定協会提出用!J95</f>
        <v/>
      </c>
      <c r="K95" s="217">
        <f>査定協会提出用!K95</f>
        <v>0</v>
      </c>
      <c r="L95" s="113"/>
      <c r="M95" s="117" t="s">
        <v>14</v>
      </c>
      <c r="N95" s="124" t="s">
        <v>11</v>
      </c>
    </row>
    <row r="96" spans="2:14" ht="24.9" customHeight="1" x14ac:dyDescent="0.2">
      <c r="B96" s="51" t="str">
        <f>査定協会提出用!B96</f>
        <v/>
      </c>
      <c r="C96" s="60" t="str">
        <f>査定協会提出用!C96</f>
        <v/>
      </c>
      <c r="D96" s="68" t="str">
        <f>査定協会提出用!D96</f>
        <v/>
      </c>
      <c r="E96" s="73" t="str">
        <f>査定協会提出用!E96</f>
        <v/>
      </c>
      <c r="F96" s="132" t="str">
        <f>査定協会提出用!F96</f>
        <v/>
      </c>
      <c r="G96" s="85" t="str">
        <f>査定協会提出用!G96</f>
        <v/>
      </c>
      <c r="H96" s="92" t="str">
        <f>査定協会提出用!H96</f>
        <v/>
      </c>
      <c r="I96" s="103" t="str">
        <f>査定協会提出用!I96</f>
        <v/>
      </c>
      <c r="J96" s="216" t="str">
        <f>査定協会提出用!J96</f>
        <v/>
      </c>
      <c r="K96" s="217">
        <f>査定協会提出用!K96</f>
        <v>0</v>
      </c>
      <c r="L96" s="113"/>
      <c r="M96" s="117" t="s">
        <v>14</v>
      </c>
      <c r="N96" s="124" t="s">
        <v>11</v>
      </c>
    </row>
    <row r="97" spans="2:14" ht="24.9" customHeight="1" x14ac:dyDescent="0.2">
      <c r="B97" s="51" t="str">
        <f>査定協会提出用!B97</f>
        <v/>
      </c>
      <c r="C97" s="60" t="str">
        <f>査定協会提出用!C97</f>
        <v/>
      </c>
      <c r="D97" s="68" t="str">
        <f>査定協会提出用!D97</f>
        <v/>
      </c>
      <c r="E97" s="73" t="str">
        <f>査定協会提出用!E97</f>
        <v/>
      </c>
      <c r="F97" s="132" t="str">
        <f>査定協会提出用!F97</f>
        <v/>
      </c>
      <c r="G97" s="85" t="str">
        <f>査定協会提出用!G97</f>
        <v/>
      </c>
      <c r="H97" s="92" t="str">
        <f>査定協会提出用!H97</f>
        <v/>
      </c>
      <c r="I97" s="103" t="str">
        <f>査定協会提出用!I97</f>
        <v/>
      </c>
      <c r="J97" s="216" t="str">
        <f>査定協会提出用!J97</f>
        <v/>
      </c>
      <c r="K97" s="217">
        <f>査定協会提出用!K97</f>
        <v>0</v>
      </c>
      <c r="L97" s="113"/>
      <c r="M97" s="117" t="s">
        <v>14</v>
      </c>
      <c r="N97" s="124" t="s">
        <v>11</v>
      </c>
    </row>
    <row r="98" spans="2:14" ht="24.9" customHeight="1" x14ac:dyDescent="0.2">
      <c r="B98" s="51" t="str">
        <f>査定協会提出用!B98</f>
        <v/>
      </c>
      <c r="C98" s="60" t="str">
        <f>査定協会提出用!C98</f>
        <v/>
      </c>
      <c r="D98" s="68" t="str">
        <f>査定協会提出用!D98</f>
        <v/>
      </c>
      <c r="E98" s="73" t="str">
        <f>査定協会提出用!E98</f>
        <v/>
      </c>
      <c r="F98" s="132" t="str">
        <f>査定協会提出用!F98</f>
        <v/>
      </c>
      <c r="G98" s="85" t="str">
        <f>査定協会提出用!G98</f>
        <v/>
      </c>
      <c r="H98" s="92" t="str">
        <f>査定協会提出用!H98</f>
        <v/>
      </c>
      <c r="I98" s="103" t="str">
        <f>査定協会提出用!I98</f>
        <v/>
      </c>
      <c r="J98" s="216" t="str">
        <f>査定協会提出用!J98</f>
        <v/>
      </c>
      <c r="K98" s="217">
        <f>査定協会提出用!K98</f>
        <v>0</v>
      </c>
      <c r="L98" s="113"/>
      <c r="M98" s="117" t="s">
        <v>14</v>
      </c>
      <c r="N98" s="124" t="s">
        <v>11</v>
      </c>
    </row>
    <row r="99" spans="2:14" ht="24.9" customHeight="1" x14ac:dyDescent="0.2">
      <c r="B99" s="51" t="str">
        <f>査定協会提出用!B99</f>
        <v/>
      </c>
      <c r="C99" s="60" t="str">
        <f>査定協会提出用!C99</f>
        <v/>
      </c>
      <c r="D99" s="68" t="str">
        <f>査定協会提出用!D99</f>
        <v/>
      </c>
      <c r="E99" s="73" t="str">
        <f>査定協会提出用!E99</f>
        <v/>
      </c>
      <c r="F99" s="132" t="str">
        <f>査定協会提出用!F99</f>
        <v/>
      </c>
      <c r="G99" s="85" t="str">
        <f>査定協会提出用!G99</f>
        <v/>
      </c>
      <c r="H99" s="92" t="str">
        <f>査定協会提出用!H99</f>
        <v/>
      </c>
      <c r="I99" s="103" t="str">
        <f>査定協会提出用!I99</f>
        <v/>
      </c>
      <c r="J99" s="216" t="str">
        <f>査定協会提出用!J99</f>
        <v/>
      </c>
      <c r="K99" s="217">
        <f>査定協会提出用!K99</f>
        <v>0</v>
      </c>
      <c r="L99" s="113"/>
      <c r="M99" s="117" t="s">
        <v>14</v>
      </c>
      <c r="N99" s="124" t="s">
        <v>11</v>
      </c>
    </row>
    <row r="100" spans="2:14" ht="24.9" customHeight="1" x14ac:dyDescent="0.2">
      <c r="B100" s="52" t="str">
        <f>査定協会提出用!B100</f>
        <v/>
      </c>
      <c r="C100" s="61" t="str">
        <f>査定協会提出用!C100</f>
        <v/>
      </c>
      <c r="D100" s="69" t="str">
        <f>査定協会提出用!D100</f>
        <v/>
      </c>
      <c r="E100" s="74" t="str">
        <f>査定協会提出用!E100</f>
        <v/>
      </c>
      <c r="F100" s="81" t="str">
        <f>査定協会提出用!F100</f>
        <v/>
      </c>
      <c r="G100" s="86" t="str">
        <f>査定協会提出用!G100</f>
        <v/>
      </c>
      <c r="H100" s="93" t="str">
        <f>査定協会提出用!H100</f>
        <v/>
      </c>
      <c r="I100" s="104" t="str">
        <f>査定協会提出用!I100</f>
        <v/>
      </c>
      <c r="J100" s="218" t="str">
        <f>査定協会提出用!J100</f>
        <v/>
      </c>
      <c r="K100" s="219">
        <f>査定協会提出用!K100</f>
        <v>0</v>
      </c>
      <c r="L100" s="114"/>
      <c r="M100" s="118" t="s">
        <v>14</v>
      </c>
      <c r="N100" s="125" t="s">
        <v>11</v>
      </c>
    </row>
    <row r="101" spans="2:14" ht="24.9" customHeight="1" x14ac:dyDescent="0.2">
      <c r="B101" s="50" t="str">
        <f>査定協会提出用!B101</f>
        <v/>
      </c>
      <c r="C101" s="59" t="str">
        <f>査定協会提出用!C101</f>
        <v/>
      </c>
      <c r="D101" s="67" t="str">
        <f>査定協会提出用!D101</f>
        <v/>
      </c>
      <c r="E101" s="72" t="str">
        <f>査定協会提出用!E101</f>
        <v/>
      </c>
      <c r="F101" s="131" t="str">
        <f>査定協会提出用!F101</f>
        <v/>
      </c>
      <c r="G101" s="84" t="str">
        <f>査定協会提出用!G101</f>
        <v/>
      </c>
      <c r="H101" s="91" t="str">
        <f>査定協会提出用!H101</f>
        <v/>
      </c>
      <c r="I101" s="102" t="str">
        <f>査定協会提出用!I101</f>
        <v/>
      </c>
      <c r="J101" s="214" t="str">
        <f>査定協会提出用!J101</f>
        <v/>
      </c>
      <c r="K101" s="215">
        <f>査定協会提出用!K101</f>
        <v>0</v>
      </c>
      <c r="L101" s="112"/>
      <c r="M101" s="116" t="s">
        <v>14</v>
      </c>
      <c r="N101" s="123" t="s">
        <v>11</v>
      </c>
    </row>
    <row r="102" spans="2:14" ht="24.9" customHeight="1" x14ac:dyDescent="0.2">
      <c r="B102" s="51" t="str">
        <f>査定協会提出用!B102</f>
        <v/>
      </c>
      <c r="C102" s="60" t="str">
        <f>査定協会提出用!C102</f>
        <v/>
      </c>
      <c r="D102" s="68" t="str">
        <f>査定協会提出用!D102</f>
        <v/>
      </c>
      <c r="E102" s="73" t="str">
        <f>査定協会提出用!E102</f>
        <v/>
      </c>
      <c r="F102" s="132" t="str">
        <f>査定協会提出用!F102</f>
        <v/>
      </c>
      <c r="G102" s="85" t="str">
        <f>査定協会提出用!G102</f>
        <v/>
      </c>
      <c r="H102" s="92" t="str">
        <f>査定協会提出用!H102</f>
        <v/>
      </c>
      <c r="I102" s="103" t="str">
        <f>査定協会提出用!I102</f>
        <v/>
      </c>
      <c r="J102" s="216" t="str">
        <f>査定協会提出用!J102</f>
        <v/>
      </c>
      <c r="K102" s="217">
        <f>査定協会提出用!K102</f>
        <v>0</v>
      </c>
      <c r="L102" s="113"/>
      <c r="M102" s="117" t="s">
        <v>14</v>
      </c>
      <c r="N102" s="124" t="s">
        <v>11</v>
      </c>
    </row>
    <row r="103" spans="2:14" ht="24.9" customHeight="1" x14ac:dyDescent="0.2">
      <c r="B103" s="51" t="str">
        <f>査定協会提出用!B103</f>
        <v/>
      </c>
      <c r="C103" s="60" t="str">
        <f>査定協会提出用!C103</f>
        <v/>
      </c>
      <c r="D103" s="68" t="str">
        <f>査定協会提出用!D103</f>
        <v/>
      </c>
      <c r="E103" s="73" t="str">
        <f>査定協会提出用!E103</f>
        <v/>
      </c>
      <c r="F103" s="132" t="str">
        <f>査定協会提出用!F103</f>
        <v/>
      </c>
      <c r="G103" s="85" t="str">
        <f>査定協会提出用!G103</f>
        <v/>
      </c>
      <c r="H103" s="92" t="str">
        <f>査定協会提出用!H103</f>
        <v/>
      </c>
      <c r="I103" s="103" t="str">
        <f>査定協会提出用!I103</f>
        <v/>
      </c>
      <c r="J103" s="216" t="str">
        <f>査定協会提出用!J103</f>
        <v/>
      </c>
      <c r="K103" s="217">
        <f>査定協会提出用!K103</f>
        <v>0</v>
      </c>
      <c r="L103" s="113"/>
      <c r="M103" s="117" t="s">
        <v>14</v>
      </c>
      <c r="N103" s="124" t="s">
        <v>11</v>
      </c>
    </row>
    <row r="104" spans="2:14" ht="24.9" customHeight="1" x14ac:dyDescent="0.2">
      <c r="B104" s="51" t="str">
        <f>査定協会提出用!B104</f>
        <v/>
      </c>
      <c r="C104" s="60" t="str">
        <f>査定協会提出用!C104</f>
        <v/>
      </c>
      <c r="D104" s="68" t="str">
        <f>査定協会提出用!D104</f>
        <v/>
      </c>
      <c r="E104" s="73" t="str">
        <f>査定協会提出用!E104</f>
        <v/>
      </c>
      <c r="F104" s="132" t="str">
        <f>査定協会提出用!F104</f>
        <v/>
      </c>
      <c r="G104" s="85" t="str">
        <f>査定協会提出用!G104</f>
        <v/>
      </c>
      <c r="H104" s="92" t="str">
        <f>査定協会提出用!H104</f>
        <v/>
      </c>
      <c r="I104" s="103" t="str">
        <f>査定協会提出用!I104</f>
        <v/>
      </c>
      <c r="J104" s="216" t="str">
        <f>査定協会提出用!J104</f>
        <v/>
      </c>
      <c r="K104" s="217">
        <f>査定協会提出用!K104</f>
        <v>0</v>
      </c>
      <c r="L104" s="113"/>
      <c r="M104" s="117" t="s">
        <v>14</v>
      </c>
      <c r="N104" s="124" t="s">
        <v>11</v>
      </c>
    </row>
    <row r="105" spans="2:14" ht="24.9" customHeight="1" x14ac:dyDescent="0.2">
      <c r="B105" s="51" t="str">
        <f>査定協会提出用!B105</f>
        <v/>
      </c>
      <c r="C105" s="60" t="str">
        <f>査定協会提出用!C105</f>
        <v/>
      </c>
      <c r="D105" s="68" t="str">
        <f>査定協会提出用!D105</f>
        <v/>
      </c>
      <c r="E105" s="73" t="str">
        <f>査定協会提出用!E105</f>
        <v/>
      </c>
      <c r="F105" s="132" t="str">
        <f>査定協会提出用!F105</f>
        <v/>
      </c>
      <c r="G105" s="85" t="str">
        <f>査定協会提出用!G105</f>
        <v/>
      </c>
      <c r="H105" s="92" t="str">
        <f>査定協会提出用!H105</f>
        <v/>
      </c>
      <c r="I105" s="103" t="str">
        <f>査定協会提出用!I105</f>
        <v/>
      </c>
      <c r="J105" s="216" t="str">
        <f>査定協会提出用!J105</f>
        <v/>
      </c>
      <c r="K105" s="217">
        <f>査定協会提出用!K105</f>
        <v>0</v>
      </c>
      <c r="L105" s="113"/>
      <c r="M105" s="117" t="s">
        <v>14</v>
      </c>
      <c r="N105" s="124" t="s">
        <v>11</v>
      </c>
    </row>
    <row r="106" spans="2:14" ht="24.9" customHeight="1" x14ac:dyDescent="0.2">
      <c r="B106" s="51" t="str">
        <f>査定協会提出用!B106</f>
        <v/>
      </c>
      <c r="C106" s="60" t="str">
        <f>査定協会提出用!C106</f>
        <v/>
      </c>
      <c r="D106" s="68" t="str">
        <f>査定協会提出用!D106</f>
        <v/>
      </c>
      <c r="E106" s="73" t="str">
        <f>査定協会提出用!E106</f>
        <v/>
      </c>
      <c r="F106" s="132" t="str">
        <f>査定協会提出用!F106</f>
        <v/>
      </c>
      <c r="G106" s="85" t="str">
        <f>査定協会提出用!G106</f>
        <v/>
      </c>
      <c r="H106" s="92" t="str">
        <f>査定協会提出用!H106</f>
        <v/>
      </c>
      <c r="I106" s="103" t="str">
        <f>査定協会提出用!I106</f>
        <v/>
      </c>
      <c r="J106" s="216" t="str">
        <f>査定協会提出用!J106</f>
        <v/>
      </c>
      <c r="K106" s="217">
        <f>査定協会提出用!K106</f>
        <v>0</v>
      </c>
      <c r="L106" s="113"/>
      <c r="M106" s="117" t="s">
        <v>14</v>
      </c>
      <c r="N106" s="124" t="s">
        <v>11</v>
      </c>
    </row>
    <row r="107" spans="2:14" ht="24.9" customHeight="1" x14ac:dyDescent="0.2">
      <c r="B107" s="51" t="str">
        <f>査定協会提出用!B107</f>
        <v/>
      </c>
      <c r="C107" s="60" t="str">
        <f>査定協会提出用!C107</f>
        <v/>
      </c>
      <c r="D107" s="68" t="str">
        <f>査定協会提出用!D107</f>
        <v/>
      </c>
      <c r="E107" s="73" t="str">
        <f>査定協会提出用!E107</f>
        <v/>
      </c>
      <c r="F107" s="132" t="str">
        <f>査定協会提出用!F107</f>
        <v/>
      </c>
      <c r="G107" s="85" t="str">
        <f>査定協会提出用!G107</f>
        <v/>
      </c>
      <c r="H107" s="92" t="str">
        <f>査定協会提出用!H107</f>
        <v/>
      </c>
      <c r="I107" s="103" t="str">
        <f>査定協会提出用!I107</f>
        <v/>
      </c>
      <c r="J107" s="216" t="str">
        <f>査定協会提出用!J107</f>
        <v/>
      </c>
      <c r="K107" s="217">
        <f>査定協会提出用!K107</f>
        <v>0</v>
      </c>
      <c r="L107" s="113"/>
      <c r="M107" s="117" t="s">
        <v>14</v>
      </c>
      <c r="N107" s="124" t="s">
        <v>11</v>
      </c>
    </row>
    <row r="108" spans="2:14" ht="24.9" customHeight="1" x14ac:dyDescent="0.2">
      <c r="B108" s="51" t="str">
        <f>査定協会提出用!B108</f>
        <v/>
      </c>
      <c r="C108" s="60" t="str">
        <f>査定協会提出用!C108</f>
        <v/>
      </c>
      <c r="D108" s="68" t="str">
        <f>査定協会提出用!D108</f>
        <v/>
      </c>
      <c r="E108" s="73" t="str">
        <f>査定協会提出用!E108</f>
        <v/>
      </c>
      <c r="F108" s="132" t="str">
        <f>査定協会提出用!F108</f>
        <v/>
      </c>
      <c r="G108" s="85" t="str">
        <f>査定協会提出用!G108</f>
        <v/>
      </c>
      <c r="H108" s="92" t="str">
        <f>査定協会提出用!H108</f>
        <v/>
      </c>
      <c r="I108" s="103" t="str">
        <f>査定協会提出用!I108</f>
        <v/>
      </c>
      <c r="J108" s="216" t="str">
        <f>査定協会提出用!J108</f>
        <v/>
      </c>
      <c r="K108" s="217">
        <f>査定協会提出用!K108</f>
        <v>0</v>
      </c>
      <c r="L108" s="113"/>
      <c r="M108" s="117" t="s">
        <v>14</v>
      </c>
      <c r="N108" s="124" t="s">
        <v>11</v>
      </c>
    </row>
    <row r="109" spans="2:14" ht="24.9" customHeight="1" x14ac:dyDescent="0.2">
      <c r="B109" s="51" t="str">
        <f>査定協会提出用!B109</f>
        <v/>
      </c>
      <c r="C109" s="60" t="str">
        <f>査定協会提出用!C109</f>
        <v/>
      </c>
      <c r="D109" s="68" t="str">
        <f>査定協会提出用!D109</f>
        <v/>
      </c>
      <c r="E109" s="73" t="str">
        <f>査定協会提出用!E109</f>
        <v/>
      </c>
      <c r="F109" s="132" t="str">
        <f>査定協会提出用!F109</f>
        <v/>
      </c>
      <c r="G109" s="85" t="str">
        <f>査定協会提出用!G109</f>
        <v/>
      </c>
      <c r="H109" s="92" t="str">
        <f>査定協会提出用!H109</f>
        <v/>
      </c>
      <c r="I109" s="103" t="str">
        <f>査定協会提出用!I109</f>
        <v/>
      </c>
      <c r="J109" s="216" t="str">
        <f>査定協会提出用!J109</f>
        <v/>
      </c>
      <c r="K109" s="217">
        <f>査定協会提出用!K109</f>
        <v>0</v>
      </c>
      <c r="L109" s="113"/>
      <c r="M109" s="117" t="s">
        <v>14</v>
      </c>
      <c r="N109" s="124" t="s">
        <v>11</v>
      </c>
    </row>
    <row r="110" spans="2:14" ht="24.9" customHeight="1" x14ac:dyDescent="0.2">
      <c r="B110" s="51" t="str">
        <f>査定協会提出用!B110</f>
        <v/>
      </c>
      <c r="C110" s="60" t="str">
        <f>査定協会提出用!C110</f>
        <v/>
      </c>
      <c r="D110" s="68" t="str">
        <f>査定協会提出用!D110</f>
        <v/>
      </c>
      <c r="E110" s="73" t="str">
        <f>査定協会提出用!E110</f>
        <v/>
      </c>
      <c r="F110" s="132" t="str">
        <f>査定協会提出用!F110</f>
        <v/>
      </c>
      <c r="G110" s="85" t="str">
        <f>査定協会提出用!G110</f>
        <v/>
      </c>
      <c r="H110" s="92" t="str">
        <f>査定協会提出用!H110</f>
        <v/>
      </c>
      <c r="I110" s="103" t="str">
        <f>査定協会提出用!I110</f>
        <v/>
      </c>
      <c r="J110" s="216" t="str">
        <f>査定協会提出用!J110</f>
        <v/>
      </c>
      <c r="K110" s="217">
        <f>査定協会提出用!K110</f>
        <v>0</v>
      </c>
      <c r="L110" s="113"/>
      <c r="M110" s="117" t="s">
        <v>14</v>
      </c>
      <c r="N110" s="124" t="s">
        <v>11</v>
      </c>
    </row>
    <row r="111" spans="2:14" ht="24.9" customHeight="1" x14ac:dyDescent="0.2">
      <c r="B111" s="51" t="str">
        <f>査定協会提出用!B111</f>
        <v/>
      </c>
      <c r="C111" s="60" t="str">
        <f>査定協会提出用!C111</f>
        <v/>
      </c>
      <c r="D111" s="68" t="str">
        <f>査定協会提出用!D111</f>
        <v/>
      </c>
      <c r="E111" s="73" t="str">
        <f>査定協会提出用!E111</f>
        <v/>
      </c>
      <c r="F111" s="132" t="str">
        <f>査定協会提出用!F111</f>
        <v/>
      </c>
      <c r="G111" s="85" t="str">
        <f>査定協会提出用!G111</f>
        <v/>
      </c>
      <c r="H111" s="92" t="str">
        <f>査定協会提出用!H111</f>
        <v/>
      </c>
      <c r="I111" s="103" t="str">
        <f>査定協会提出用!I111</f>
        <v/>
      </c>
      <c r="J111" s="216" t="str">
        <f>査定協会提出用!J111</f>
        <v/>
      </c>
      <c r="K111" s="217">
        <f>査定協会提出用!K111</f>
        <v>0</v>
      </c>
      <c r="L111" s="113"/>
      <c r="M111" s="117" t="s">
        <v>14</v>
      </c>
      <c r="N111" s="124" t="s">
        <v>11</v>
      </c>
    </row>
    <row r="112" spans="2:14" ht="24.9" customHeight="1" x14ac:dyDescent="0.2">
      <c r="B112" s="51" t="str">
        <f>査定協会提出用!B112</f>
        <v/>
      </c>
      <c r="C112" s="60" t="str">
        <f>査定協会提出用!C112</f>
        <v/>
      </c>
      <c r="D112" s="68" t="str">
        <f>査定協会提出用!D112</f>
        <v/>
      </c>
      <c r="E112" s="73" t="str">
        <f>査定協会提出用!E112</f>
        <v/>
      </c>
      <c r="F112" s="132" t="str">
        <f>査定協会提出用!F112</f>
        <v/>
      </c>
      <c r="G112" s="85" t="str">
        <f>査定協会提出用!G112</f>
        <v/>
      </c>
      <c r="H112" s="92" t="str">
        <f>査定協会提出用!H112</f>
        <v/>
      </c>
      <c r="I112" s="103" t="str">
        <f>査定協会提出用!I112</f>
        <v/>
      </c>
      <c r="J112" s="216" t="str">
        <f>査定協会提出用!J112</f>
        <v/>
      </c>
      <c r="K112" s="217">
        <f>査定協会提出用!K112</f>
        <v>0</v>
      </c>
      <c r="L112" s="113"/>
      <c r="M112" s="117" t="s">
        <v>14</v>
      </c>
      <c r="N112" s="124" t="s">
        <v>11</v>
      </c>
    </row>
    <row r="113" spans="2:14" ht="24.9" customHeight="1" x14ac:dyDescent="0.2">
      <c r="B113" s="51" t="str">
        <f>査定協会提出用!B113</f>
        <v/>
      </c>
      <c r="C113" s="60" t="str">
        <f>査定協会提出用!C113</f>
        <v/>
      </c>
      <c r="D113" s="68" t="str">
        <f>査定協会提出用!D113</f>
        <v/>
      </c>
      <c r="E113" s="73" t="str">
        <f>査定協会提出用!E113</f>
        <v/>
      </c>
      <c r="F113" s="132" t="str">
        <f>査定協会提出用!F113</f>
        <v/>
      </c>
      <c r="G113" s="85" t="str">
        <f>査定協会提出用!G113</f>
        <v/>
      </c>
      <c r="H113" s="92" t="str">
        <f>査定協会提出用!H113</f>
        <v/>
      </c>
      <c r="I113" s="103" t="str">
        <f>査定協会提出用!I113</f>
        <v/>
      </c>
      <c r="J113" s="216" t="str">
        <f>査定協会提出用!J113</f>
        <v/>
      </c>
      <c r="K113" s="217">
        <f>査定協会提出用!K113</f>
        <v>0</v>
      </c>
      <c r="L113" s="113"/>
      <c r="M113" s="117" t="s">
        <v>14</v>
      </c>
      <c r="N113" s="124" t="s">
        <v>11</v>
      </c>
    </row>
    <row r="114" spans="2:14" ht="24.9" customHeight="1" x14ac:dyDescent="0.2">
      <c r="B114" s="51" t="str">
        <f>査定協会提出用!B114</f>
        <v/>
      </c>
      <c r="C114" s="60" t="str">
        <f>査定協会提出用!C114</f>
        <v/>
      </c>
      <c r="D114" s="68" t="str">
        <f>査定協会提出用!D114</f>
        <v/>
      </c>
      <c r="E114" s="73" t="str">
        <f>査定協会提出用!E114</f>
        <v/>
      </c>
      <c r="F114" s="132" t="str">
        <f>査定協会提出用!F114</f>
        <v/>
      </c>
      <c r="G114" s="85" t="str">
        <f>査定協会提出用!G114</f>
        <v/>
      </c>
      <c r="H114" s="92" t="str">
        <f>査定協会提出用!H114</f>
        <v/>
      </c>
      <c r="I114" s="103" t="str">
        <f>査定協会提出用!I114</f>
        <v/>
      </c>
      <c r="J114" s="216" t="str">
        <f>査定協会提出用!J114</f>
        <v/>
      </c>
      <c r="K114" s="217">
        <f>査定協会提出用!K114</f>
        <v>0</v>
      </c>
      <c r="L114" s="113"/>
      <c r="M114" s="117" t="s">
        <v>14</v>
      </c>
      <c r="N114" s="124" t="s">
        <v>11</v>
      </c>
    </row>
    <row r="115" spans="2:14" ht="24.9" customHeight="1" x14ac:dyDescent="0.2">
      <c r="B115" s="51" t="str">
        <f>査定協会提出用!B115</f>
        <v/>
      </c>
      <c r="C115" s="60" t="str">
        <f>査定協会提出用!C115</f>
        <v/>
      </c>
      <c r="D115" s="68" t="str">
        <f>査定協会提出用!D115</f>
        <v/>
      </c>
      <c r="E115" s="73" t="str">
        <f>査定協会提出用!E115</f>
        <v/>
      </c>
      <c r="F115" s="132" t="str">
        <f>査定協会提出用!F115</f>
        <v/>
      </c>
      <c r="G115" s="85" t="str">
        <f>査定協会提出用!G115</f>
        <v/>
      </c>
      <c r="H115" s="92" t="str">
        <f>査定協会提出用!H115</f>
        <v/>
      </c>
      <c r="I115" s="103" t="str">
        <f>査定協会提出用!I115</f>
        <v/>
      </c>
      <c r="J115" s="216" t="str">
        <f>査定協会提出用!J115</f>
        <v/>
      </c>
      <c r="K115" s="217">
        <f>査定協会提出用!K115</f>
        <v>0</v>
      </c>
      <c r="L115" s="113"/>
      <c r="M115" s="117" t="s">
        <v>14</v>
      </c>
      <c r="N115" s="124" t="s">
        <v>11</v>
      </c>
    </row>
    <row r="116" spans="2:14" ht="24.9" customHeight="1" x14ac:dyDescent="0.2">
      <c r="B116" s="51" t="str">
        <f>査定協会提出用!B116</f>
        <v/>
      </c>
      <c r="C116" s="60" t="str">
        <f>査定協会提出用!C116</f>
        <v/>
      </c>
      <c r="D116" s="68" t="str">
        <f>査定協会提出用!D116</f>
        <v/>
      </c>
      <c r="E116" s="73" t="str">
        <f>査定協会提出用!E116</f>
        <v/>
      </c>
      <c r="F116" s="132" t="str">
        <f>査定協会提出用!F116</f>
        <v/>
      </c>
      <c r="G116" s="85" t="str">
        <f>査定協会提出用!G116</f>
        <v/>
      </c>
      <c r="H116" s="92" t="str">
        <f>査定協会提出用!H116</f>
        <v/>
      </c>
      <c r="I116" s="103" t="str">
        <f>査定協会提出用!I116</f>
        <v/>
      </c>
      <c r="J116" s="216" t="str">
        <f>査定協会提出用!J116</f>
        <v/>
      </c>
      <c r="K116" s="217">
        <f>査定協会提出用!K116</f>
        <v>0</v>
      </c>
      <c r="L116" s="113"/>
      <c r="M116" s="117" t="s">
        <v>14</v>
      </c>
      <c r="N116" s="124" t="s">
        <v>11</v>
      </c>
    </row>
    <row r="117" spans="2:14" ht="24.9" customHeight="1" x14ac:dyDescent="0.2">
      <c r="B117" s="51" t="str">
        <f>査定協会提出用!B117</f>
        <v/>
      </c>
      <c r="C117" s="60" t="str">
        <f>査定協会提出用!C117</f>
        <v/>
      </c>
      <c r="D117" s="68" t="str">
        <f>査定協会提出用!D117</f>
        <v/>
      </c>
      <c r="E117" s="73" t="str">
        <f>査定協会提出用!E117</f>
        <v/>
      </c>
      <c r="F117" s="132" t="str">
        <f>査定協会提出用!F117</f>
        <v/>
      </c>
      <c r="G117" s="85" t="str">
        <f>査定協会提出用!G117</f>
        <v/>
      </c>
      <c r="H117" s="92" t="str">
        <f>査定協会提出用!H117</f>
        <v/>
      </c>
      <c r="I117" s="103" t="str">
        <f>査定協会提出用!I117</f>
        <v/>
      </c>
      <c r="J117" s="216" t="str">
        <f>査定協会提出用!J117</f>
        <v/>
      </c>
      <c r="K117" s="217">
        <f>査定協会提出用!K117</f>
        <v>0</v>
      </c>
      <c r="L117" s="113"/>
      <c r="M117" s="117" t="s">
        <v>14</v>
      </c>
      <c r="N117" s="124" t="s">
        <v>11</v>
      </c>
    </row>
    <row r="118" spans="2:14" ht="24.9" customHeight="1" x14ac:dyDescent="0.2">
      <c r="B118" s="51" t="str">
        <f>査定協会提出用!B118</f>
        <v/>
      </c>
      <c r="C118" s="60" t="str">
        <f>査定協会提出用!C118</f>
        <v/>
      </c>
      <c r="D118" s="68" t="str">
        <f>査定協会提出用!D118</f>
        <v/>
      </c>
      <c r="E118" s="73" t="str">
        <f>査定協会提出用!E118</f>
        <v/>
      </c>
      <c r="F118" s="132" t="str">
        <f>査定協会提出用!F118</f>
        <v/>
      </c>
      <c r="G118" s="85" t="str">
        <f>査定協会提出用!G118</f>
        <v/>
      </c>
      <c r="H118" s="92" t="str">
        <f>査定協会提出用!H118</f>
        <v/>
      </c>
      <c r="I118" s="103" t="str">
        <f>査定協会提出用!I118</f>
        <v/>
      </c>
      <c r="J118" s="216" t="str">
        <f>査定協会提出用!J118</f>
        <v/>
      </c>
      <c r="K118" s="217">
        <f>査定協会提出用!K118</f>
        <v>0</v>
      </c>
      <c r="L118" s="113"/>
      <c r="M118" s="117" t="s">
        <v>14</v>
      </c>
      <c r="N118" s="124" t="s">
        <v>11</v>
      </c>
    </row>
    <row r="119" spans="2:14" ht="24.9" customHeight="1" x14ac:dyDescent="0.2">
      <c r="B119" s="51" t="str">
        <f>査定協会提出用!B119</f>
        <v/>
      </c>
      <c r="C119" s="60" t="str">
        <f>査定協会提出用!C119</f>
        <v/>
      </c>
      <c r="D119" s="68" t="str">
        <f>査定協会提出用!D119</f>
        <v/>
      </c>
      <c r="E119" s="73" t="str">
        <f>査定協会提出用!E119</f>
        <v/>
      </c>
      <c r="F119" s="132" t="str">
        <f>査定協会提出用!F119</f>
        <v/>
      </c>
      <c r="G119" s="85" t="str">
        <f>査定協会提出用!G119</f>
        <v/>
      </c>
      <c r="H119" s="92" t="str">
        <f>査定協会提出用!H119</f>
        <v/>
      </c>
      <c r="I119" s="103" t="str">
        <f>査定協会提出用!I119</f>
        <v/>
      </c>
      <c r="J119" s="216" t="str">
        <f>査定協会提出用!J119</f>
        <v/>
      </c>
      <c r="K119" s="217">
        <f>査定協会提出用!K119</f>
        <v>0</v>
      </c>
      <c r="L119" s="113"/>
      <c r="M119" s="117" t="s">
        <v>14</v>
      </c>
      <c r="N119" s="124" t="s">
        <v>11</v>
      </c>
    </row>
    <row r="120" spans="2:14" ht="24.9" customHeight="1" x14ac:dyDescent="0.2">
      <c r="B120" s="52" t="str">
        <f>査定協会提出用!B120</f>
        <v/>
      </c>
      <c r="C120" s="61" t="str">
        <f>査定協会提出用!C120</f>
        <v/>
      </c>
      <c r="D120" s="69" t="str">
        <f>査定協会提出用!D120</f>
        <v/>
      </c>
      <c r="E120" s="74" t="str">
        <f>査定協会提出用!E120</f>
        <v/>
      </c>
      <c r="F120" s="81" t="str">
        <f>査定協会提出用!F120</f>
        <v/>
      </c>
      <c r="G120" s="86" t="str">
        <f>査定協会提出用!G120</f>
        <v/>
      </c>
      <c r="H120" s="93" t="str">
        <f>査定協会提出用!H120</f>
        <v/>
      </c>
      <c r="I120" s="104" t="str">
        <f>査定協会提出用!I120</f>
        <v/>
      </c>
      <c r="J120" s="218" t="str">
        <f>査定協会提出用!J120</f>
        <v/>
      </c>
      <c r="K120" s="219">
        <f>査定協会提出用!K120</f>
        <v>0</v>
      </c>
      <c r="L120" s="114"/>
      <c r="M120" s="118" t="s">
        <v>14</v>
      </c>
      <c r="N120" s="125" t="s">
        <v>11</v>
      </c>
    </row>
    <row r="121" spans="2:14" ht="24.9" customHeight="1" x14ac:dyDescent="0.2">
      <c r="B121" s="50" t="str">
        <f>査定協会提出用!B121</f>
        <v/>
      </c>
      <c r="C121" s="59" t="str">
        <f>査定協会提出用!C121</f>
        <v/>
      </c>
      <c r="D121" s="67" t="str">
        <f>査定協会提出用!D121</f>
        <v/>
      </c>
      <c r="E121" s="72" t="str">
        <f>査定協会提出用!E121</f>
        <v/>
      </c>
      <c r="F121" s="131" t="str">
        <f>査定協会提出用!F121</f>
        <v/>
      </c>
      <c r="G121" s="84" t="str">
        <f>査定協会提出用!G121</f>
        <v/>
      </c>
      <c r="H121" s="91" t="str">
        <f>査定協会提出用!H121</f>
        <v/>
      </c>
      <c r="I121" s="102" t="str">
        <f>査定協会提出用!I121</f>
        <v/>
      </c>
      <c r="J121" s="214" t="str">
        <f>査定協会提出用!J121</f>
        <v/>
      </c>
      <c r="K121" s="215">
        <f>査定協会提出用!K121</f>
        <v>0</v>
      </c>
      <c r="L121" s="112"/>
      <c r="M121" s="116" t="s">
        <v>14</v>
      </c>
      <c r="N121" s="123" t="s">
        <v>11</v>
      </c>
    </row>
    <row r="122" spans="2:14" ht="24.9" customHeight="1" x14ac:dyDescent="0.2">
      <c r="B122" s="51" t="str">
        <f>査定協会提出用!B122</f>
        <v/>
      </c>
      <c r="C122" s="60" t="str">
        <f>査定協会提出用!C122</f>
        <v/>
      </c>
      <c r="D122" s="68" t="str">
        <f>査定協会提出用!D122</f>
        <v/>
      </c>
      <c r="E122" s="73" t="str">
        <f>査定協会提出用!E122</f>
        <v/>
      </c>
      <c r="F122" s="132" t="str">
        <f>査定協会提出用!F122</f>
        <v/>
      </c>
      <c r="G122" s="85" t="str">
        <f>査定協会提出用!G122</f>
        <v/>
      </c>
      <c r="H122" s="92" t="str">
        <f>査定協会提出用!H122</f>
        <v/>
      </c>
      <c r="I122" s="103" t="str">
        <f>査定協会提出用!I122</f>
        <v/>
      </c>
      <c r="J122" s="216" t="str">
        <f>査定協会提出用!J122</f>
        <v/>
      </c>
      <c r="K122" s="217">
        <f>査定協会提出用!K122</f>
        <v>0</v>
      </c>
      <c r="L122" s="113"/>
      <c r="M122" s="117" t="s">
        <v>14</v>
      </c>
      <c r="N122" s="124" t="s">
        <v>11</v>
      </c>
    </row>
    <row r="123" spans="2:14" ht="24.9" customHeight="1" x14ac:dyDescent="0.2">
      <c r="B123" s="51" t="str">
        <f>査定協会提出用!B123</f>
        <v/>
      </c>
      <c r="C123" s="60" t="str">
        <f>査定協会提出用!C123</f>
        <v/>
      </c>
      <c r="D123" s="68" t="str">
        <f>査定協会提出用!D123</f>
        <v/>
      </c>
      <c r="E123" s="73" t="str">
        <f>査定協会提出用!E123</f>
        <v/>
      </c>
      <c r="F123" s="132" t="str">
        <f>査定協会提出用!F123</f>
        <v/>
      </c>
      <c r="G123" s="85" t="str">
        <f>査定協会提出用!G123</f>
        <v/>
      </c>
      <c r="H123" s="92" t="str">
        <f>査定協会提出用!H123</f>
        <v/>
      </c>
      <c r="I123" s="103" t="str">
        <f>査定協会提出用!I123</f>
        <v/>
      </c>
      <c r="J123" s="216" t="str">
        <f>査定協会提出用!J123</f>
        <v/>
      </c>
      <c r="K123" s="217">
        <f>査定協会提出用!K123</f>
        <v>0</v>
      </c>
      <c r="L123" s="113"/>
      <c r="M123" s="117" t="s">
        <v>14</v>
      </c>
      <c r="N123" s="124" t="s">
        <v>11</v>
      </c>
    </row>
    <row r="124" spans="2:14" ht="24.9" customHeight="1" x14ac:dyDescent="0.2">
      <c r="B124" s="51" t="str">
        <f>査定協会提出用!B124</f>
        <v/>
      </c>
      <c r="C124" s="60" t="str">
        <f>査定協会提出用!C124</f>
        <v/>
      </c>
      <c r="D124" s="68" t="str">
        <f>査定協会提出用!D124</f>
        <v/>
      </c>
      <c r="E124" s="73" t="str">
        <f>査定協会提出用!E124</f>
        <v/>
      </c>
      <c r="F124" s="132" t="str">
        <f>査定協会提出用!F124</f>
        <v/>
      </c>
      <c r="G124" s="85" t="str">
        <f>査定協会提出用!G124</f>
        <v/>
      </c>
      <c r="H124" s="92" t="str">
        <f>査定協会提出用!H124</f>
        <v/>
      </c>
      <c r="I124" s="103" t="str">
        <f>査定協会提出用!I124</f>
        <v/>
      </c>
      <c r="J124" s="216" t="str">
        <f>査定協会提出用!J124</f>
        <v/>
      </c>
      <c r="K124" s="217">
        <f>査定協会提出用!K124</f>
        <v>0</v>
      </c>
      <c r="L124" s="113"/>
      <c r="M124" s="117" t="s">
        <v>14</v>
      </c>
      <c r="N124" s="124" t="s">
        <v>11</v>
      </c>
    </row>
    <row r="125" spans="2:14" ht="24.9" customHeight="1" x14ac:dyDescent="0.2">
      <c r="B125" s="51" t="str">
        <f>査定協会提出用!B125</f>
        <v/>
      </c>
      <c r="C125" s="60" t="str">
        <f>査定協会提出用!C125</f>
        <v/>
      </c>
      <c r="D125" s="68" t="str">
        <f>査定協会提出用!D125</f>
        <v/>
      </c>
      <c r="E125" s="73" t="str">
        <f>査定協会提出用!E125</f>
        <v/>
      </c>
      <c r="F125" s="132" t="str">
        <f>査定協会提出用!F125</f>
        <v/>
      </c>
      <c r="G125" s="85" t="str">
        <f>査定協会提出用!G125</f>
        <v/>
      </c>
      <c r="H125" s="92" t="str">
        <f>査定協会提出用!H125</f>
        <v/>
      </c>
      <c r="I125" s="103" t="str">
        <f>査定協会提出用!I125</f>
        <v/>
      </c>
      <c r="J125" s="216" t="str">
        <f>査定協会提出用!J125</f>
        <v/>
      </c>
      <c r="K125" s="217">
        <f>査定協会提出用!K125</f>
        <v>0</v>
      </c>
      <c r="L125" s="113"/>
      <c r="M125" s="117" t="s">
        <v>14</v>
      </c>
      <c r="N125" s="124" t="s">
        <v>11</v>
      </c>
    </row>
    <row r="126" spans="2:14" ht="24.9" customHeight="1" x14ac:dyDescent="0.2">
      <c r="B126" s="51" t="str">
        <f>査定協会提出用!B126</f>
        <v/>
      </c>
      <c r="C126" s="60" t="str">
        <f>査定協会提出用!C126</f>
        <v/>
      </c>
      <c r="D126" s="68" t="str">
        <f>査定協会提出用!D126</f>
        <v/>
      </c>
      <c r="E126" s="73" t="str">
        <f>査定協会提出用!E126</f>
        <v/>
      </c>
      <c r="F126" s="132" t="str">
        <f>査定協会提出用!F126</f>
        <v/>
      </c>
      <c r="G126" s="85" t="str">
        <f>査定協会提出用!G126</f>
        <v/>
      </c>
      <c r="H126" s="92" t="str">
        <f>査定協会提出用!H126</f>
        <v/>
      </c>
      <c r="I126" s="103" t="str">
        <f>査定協会提出用!I126</f>
        <v/>
      </c>
      <c r="J126" s="216" t="str">
        <f>査定協会提出用!J126</f>
        <v/>
      </c>
      <c r="K126" s="217">
        <f>査定協会提出用!K126</f>
        <v>0</v>
      </c>
      <c r="L126" s="113"/>
      <c r="M126" s="117" t="s">
        <v>14</v>
      </c>
      <c r="N126" s="124" t="s">
        <v>11</v>
      </c>
    </row>
    <row r="127" spans="2:14" ht="24.9" customHeight="1" x14ac:dyDescent="0.2">
      <c r="B127" s="51" t="str">
        <f>査定協会提出用!B127</f>
        <v/>
      </c>
      <c r="C127" s="60" t="str">
        <f>査定協会提出用!C127</f>
        <v/>
      </c>
      <c r="D127" s="68" t="str">
        <f>査定協会提出用!D127</f>
        <v/>
      </c>
      <c r="E127" s="73" t="str">
        <f>査定協会提出用!E127</f>
        <v/>
      </c>
      <c r="F127" s="132" t="str">
        <f>査定協会提出用!F127</f>
        <v/>
      </c>
      <c r="G127" s="85" t="str">
        <f>査定協会提出用!G127</f>
        <v/>
      </c>
      <c r="H127" s="92" t="str">
        <f>査定協会提出用!H127</f>
        <v/>
      </c>
      <c r="I127" s="103" t="str">
        <f>査定協会提出用!I127</f>
        <v/>
      </c>
      <c r="J127" s="216" t="str">
        <f>査定協会提出用!J127</f>
        <v/>
      </c>
      <c r="K127" s="217">
        <f>査定協会提出用!K127</f>
        <v>0</v>
      </c>
      <c r="L127" s="113"/>
      <c r="M127" s="117" t="s">
        <v>14</v>
      </c>
      <c r="N127" s="124" t="s">
        <v>11</v>
      </c>
    </row>
    <row r="128" spans="2:14" ht="24.9" customHeight="1" x14ac:dyDescent="0.2">
      <c r="B128" s="51" t="str">
        <f>査定協会提出用!B128</f>
        <v/>
      </c>
      <c r="C128" s="60" t="str">
        <f>査定協会提出用!C128</f>
        <v/>
      </c>
      <c r="D128" s="68" t="str">
        <f>査定協会提出用!D128</f>
        <v/>
      </c>
      <c r="E128" s="73" t="str">
        <f>査定協会提出用!E128</f>
        <v/>
      </c>
      <c r="F128" s="132" t="str">
        <f>査定協会提出用!F128</f>
        <v/>
      </c>
      <c r="G128" s="85" t="str">
        <f>査定協会提出用!G128</f>
        <v/>
      </c>
      <c r="H128" s="92" t="str">
        <f>査定協会提出用!H128</f>
        <v/>
      </c>
      <c r="I128" s="103" t="str">
        <f>査定協会提出用!I128</f>
        <v/>
      </c>
      <c r="J128" s="216" t="str">
        <f>査定協会提出用!J128</f>
        <v/>
      </c>
      <c r="K128" s="217">
        <f>査定協会提出用!K128</f>
        <v>0</v>
      </c>
      <c r="L128" s="113"/>
      <c r="M128" s="117" t="s">
        <v>14</v>
      </c>
      <c r="N128" s="124" t="s">
        <v>11</v>
      </c>
    </row>
    <row r="129" spans="2:14" ht="24.9" customHeight="1" x14ac:dyDescent="0.2">
      <c r="B129" s="51" t="str">
        <f>査定協会提出用!B129</f>
        <v/>
      </c>
      <c r="C129" s="60" t="str">
        <f>査定協会提出用!C129</f>
        <v/>
      </c>
      <c r="D129" s="68" t="str">
        <f>査定協会提出用!D129</f>
        <v/>
      </c>
      <c r="E129" s="73" t="str">
        <f>査定協会提出用!E129</f>
        <v/>
      </c>
      <c r="F129" s="132" t="str">
        <f>査定協会提出用!F129</f>
        <v/>
      </c>
      <c r="G129" s="85" t="str">
        <f>査定協会提出用!G129</f>
        <v/>
      </c>
      <c r="H129" s="92" t="str">
        <f>査定協会提出用!H129</f>
        <v/>
      </c>
      <c r="I129" s="103" t="str">
        <f>査定協会提出用!I129</f>
        <v/>
      </c>
      <c r="J129" s="216" t="str">
        <f>査定協会提出用!J129</f>
        <v/>
      </c>
      <c r="K129" s="217">
        <f>査定協会提出用!K129</f>
        <v>0</v>
      </c>
      <c r="L129" s="113"/>
      <c r="M129" s="117" t="s">
        <v>14</v>
      </c>
      <c r="N129" s="124" t="s">
        <v>11</v>
      </c>
    </row>
    <row r="130" spans="2:14" ht="24.9" customHeight="1" x14ac:dyDescent="0.2">
      <c r="B130" s="51" t="str">
        <f>査定協会提出用!B130</f>
        <v/>
      </c>
      <c r="C130" s="60" t="str">
        <f>査定協会提出用!C130</f>
        <v/>
      </c>
      <c r="D130" s="68" t="str">
        <f>査定協会提出用!D130</f>
        <v/>
      </c>
      <c r="E130" s="73" t="str">
        <f>査定協会提出用!E130</f>
        <v/>
      </c>
      <c r="F130" s="132" t="str">
        <f>査定協会提出用!F130</f>
        <v/>
      </c>
      <c r="G130" s="85" t="str">
        <f>査定協会提出用!G130</f>
        <v/>
      </c>
      <c r="H130" s="92" t="str">
        <f>査定協会提出用!H130</f>
        <v/>
      </c>
      <c r="I130" s="103" t="str">
        <f>査定協会提出用!I130</f>
        <v/>
      </c>
      <c r="J130" s="216" t="str">
        <f>査定協会提出用!J130</f>
        <v/>
      </c>
      <c r="K130" s="217">
        <f>査定協会提出用!K130</f>
        <v>0</v>
      </c>
      <c r="L130" s="113"/>
      <c r="M130" s="117" t="s">
        <v>14</v>
      </c>
      <c r="N130" s="124" t="s">
        <v>11</v>
      </c>
    </row>
    <row r="131" spans="2:14" ht="24.9" customHeight="1" x14ac:dyDescent="0.2">
      <c r="B131" s="51" t="str">
        <f>査定協会提出用!B131</f>
        <v/>
      </c>
      <c r="C131" s="60" t="str">
        <f>査定協会提出用!C131</f>
        <v/>
      </c>
      <c r="D131" s="68" t="str">
        <f>査定協会提出用!D131</f>
        <v/>
      </c>
      <c r="E131" s="73" t="str">
        <f>査定協会提出用!E131</f>
        <v/>
      </c>
      <c r="F131" s="132" t="str">
        <f>査定協会提出用!F131</f>
        <v/>
      </c>
      <c r="G131" s="85" t="str">
        <f>査定協会提出用!G131</f>
        <v/>
      </c>
      <c r="H131" s="92" t="str">
        <f>査定協会提出用!H131</f>
        <v/>
      </c>
      <c r="I131" s="103" t="str">
        <f>査定協会提出用!I131</f>
        <v/>
      </c>
      <c r="J131" s="216" t="str">
        <f>査定協会提出用!J131</f>
        <v/>
      </c>
      <c r="K131" s="217">
        <f>査定協会提出用!K131</f>
        <v>0</v>
      </c>
      <c r="L131" s="113"/>
      <c r="M131" s="117" t="s">
        <v>14</v>
      </c>
      <c r="N131" s="124" t="s">
        <v>11</v>
      </c>
    </row>
    <row r="132" spans="2:14" ht="24.9" customHeight="1" x14ac:dyDescent="0.2">
      <c r="B132" s="51" t="str">
        <f>査定協会提出用!B132</f>
        <v/>
      </c>
      <c r="C132" s="60" t="str">
        <f>査定協会提出用!C132</f>
        <v/>
      </c>
      <c r="D132" s="68" t="str">
        <f>査定協会提出用!D132</f>
        <v/>
      </c>
      <c r="E132" s="73" t="str">
        <f>査定協会提出用!E132</f>
        <v/>
      </c>
      <c r="F132" s="132" t="str">
        <f>査定協会提出用!F132</f>
        <v/>
      </c>
      <c r="G132" s="85" t="str">
        <f>査定協会提出用!G132</f>
        <v/>
      </c>
      <c r="H132" s="92" t="str">
        <f>査定協会提出用!H132</f>
        <v/>
      </c>
      <c r="I132" s="103" t="str">
        <f>査定協会提出用!I132</f>
        <v/>
      </c>
      <c r="J132" s="216" t="str">
        <f>査定協会提出用!J132</f>
        <v/>
      </c>
      <c r="K132" s="217">
        <f>査定協会提出用!K132</f>
        <v>0</v>
      </c>
      <c r="L132" s="113"/>
      <c r="M132" s="117" t="s">
        <v>14</v>
      </c>
      <c r="N132" s="124" t="s">
        <v>11</v>
      </c>
    </row>
    <row r="133" spans="2:14" ht="24.9" customHeight="1" x14ac:dyDescent="0.2">
      <c r="B133" s="51" t="str">
        <f>査定協会提出用!B133</f>
        <v/>
      </c>
      <c r="C133" s="60" t="str">
        <f>査定協会提出用!C133</f>
        <v/>
      </c>
      <c r="D133" s="68" t="str">
        <f>査定協会提出用!D133</f>
        <v/>
      </c>
      <c r="E133" s="73" t="str">
        <f>査定協会提出用!E133</f>
        <v/>
      </c>
      <c r="F133" s="132" t="str">
        <f>査定協会提出用!F133</f>
        <v/>
      </c>
      <c r="G133" s="85" t="str">
        <f>査定協会提出用!G133</f>
        <v/>
      </c>
      <c r="H133" s="92" t="str">
        <f>査定協会提出用!H133</f>
        <v/>
      </c>
      <c r="I133" s="103" t="str">
        <f>査定協会提出用!I133</f>
        <v/>
      </c>
      <c r="J133" s="216" t="str">
        <f>査定協会提出用!J133</f>
        <v/>
      </c>
      <c r="K133" s="217">
        <f>査定協会提出用!K133</f>
        <v>0</v>
      </c>
      <c r="L133" s="113"/>
      <c r="M133" s="117" t="s">
        <v>14</v>
      </c>
      <c r="N133" s="124" t="s">
        <v>11</v>
      </c>
    </row>
    <row r="134" spans="2:14" ht="24.9" customHeight="1" x14ac:dyDescent="0.2">
      <c r="B134" s="51" t="str">
        <f>査定協会提出用!B134</f>
        <v/>
      </c>
      <c r="C134" s="60" t="str">
        <f>査定協会提出用!C134</f>
        <v/>
      </c>
      <c r="D134" s="68" t="str">
        <f>査定協会提出用!D134</f>
        <v/>
      </c>
      <c r="E134" s="73" t="str">
        <f>査定協会提出用!E134</f>
        <v/>
      </c>
      <c r="F134" s="132" t="str">
        <f>査定協会提出用!F134</f>
        <v/>
      </c>
      <c r="G134" s="85" t="str">
        <f>査定協会提出用!G134</f>
        <v/>
      </c>
      <c r="H134" s="92" t="str">
        <f>査定協会提出用!H134</f>
        <v/>
      </c>
      <c r="I134" s="103" t="str">
        <f>査定協会提出用!I134</f>
        <v/>
      </c>
      <c r="J134" s="216" t="str">
        <f>査定協会提出用!J134</f>
        <v/>
      </c>
      <c r="K134" s="217">
        <f>査定協会提出用!K134</f>
        <v>0</v>
      </c>
      <c r="L134" s="113"/>
      <c r="M134" s="117" t="s">
        <v>14</v>
      </c>
      <c r="N134" s="124" t="s">
        <v>11</v>
      </c>
    </row>
    <row r="135" spans="2:14" ht="24.9" customHeight="1" x14ac:dyDescent="0.2">
      <c r="B135" s="51" t="str">
        <f>査定協会提出用!B135</f>
        <v/>
      </c>
      <c r="C135" s="60" t="str">
        <f>査定協会提出用!C135</f>
        <v/>
      </c>
      <c r="D135" s="68" t="str">
        <f>査定協会提出用!D135</f>
        <v/>
      </c>
      <c r="E135" s="73" t="str">
        <f>査定協会提出用!E135</f>
        <v/>
      </c>
      <c r="F135" s="132" t="str">
        <f>査定協会提出用!F135</f>
        <v/>
      </c>
      <c r="G135" s="85" t="str">
        <f>査定協会提出用!G135</f>
        <v/>
      </c>
      <c r="H135" s="92" t="str">
        <f>査定協会提出用!H135</f>
        <v/>
      </c>
      <c r="I135" s="103" t="str">
        <f>査定協会提出用!I135</f>
        <v/>
      </c>
      <c r="J135" s="216" t="str">
        <f>査定協会提出用!J135</f>
        <v/>
      </c>
      <c r="K135" s="217">
        <f>査定協会提出用!K135</f>
        <v>0</v>
      </c>
      <c r="L135" s="113"/>
      <c r="M135" s="117" t="s">
        <v>14</v>
      </c>
      <c r="N135" s="124" t="s">
        <v>11</v>
      </c>
    </row>
    <row r="136" spans="2:14" ht="24.9" customHeight="1" x14ac:dyDescent="0.2">
      <c r="B136" s="51" t="str">
        <f>査定協会提出用!B136</f>
        <v/>
      </c>
      <c r="C136" s="60" t="str">
        <f>査定協会提出用!C136</f>
        <v/>
      </c>
      <c r="D136" s="68" t="str">
        <f>査定協会提出用!D136</f>
        <v/>
      </c>
      <c r="E136" s="73" t="str">
        <f>査定協会提出用!E136</f>
        <v/>
      </c>
      <c r="F136" s="132" t="str">
        <f>査定協会提出用!F136</f>
        <v/>
      </c>
      <c r="G136" s="85" t="str">
        <f>査定協会提出用!G136</f>
        <v/>
      </c>
      <c r="H136" s="92" t="str">
        <f>査定協会提出用!H136</f>
        <v/>
      </c>
      <c r="I136" s="103" t="str">
        <f>査定協会提出用!I136</f>
        <v/>
      </c>
      <c r="J136" s="216" t="str">
        <f>査定協会提出用!J136</f>
        <v/>
      </c>
      <c r="K136" s="217">
        <f>査定協会提出用!K136</f>
        <v>0</v>
      </c>
      <c r="L136" s="113"/>
      <c r="M136" s="117" t="s">
        <v>14</v>
      </c>
      <c r="N136" s="124" t="s">
        <v>11</v>
      </c>
    </row>
    <row r="137" spans="2:14" ht="24.9" customHeight="1" x14ac:dyDescent="0.2">
      <c r="B137" s="51" t="str">
        <f>査定協会提出用!B137</f>
        <v/>
      </c>
      <c r="C137" s="60" t="str">
        <f>査定協会提出用!C137</f>
        <v/>
      </c>
      <c r="D137" s="68" t="str">
        <f>査定協会提出用!D137</f>
        <v/>
      </c>
      <c r="E137" s="73" t="str">
        <f>査定協会提出用!E137</f>
        <v/>
      </c>
      <c r="F137" s="132" t="str">
        <f>査定協会提出用!F137</f>
        <v/>
      </c>
      <c r="G137" s="85" t="str">
        <f>査定協会提出用!G137</f>
        <v/>
      </c>
      <c r="H137" s="92" t="str">
        <f>査定協会提出用!H137</f>
        <v/>
      </c>
      <c r="I137" s="103" t="str">
        <f>査定協会提出用!I137</f>
        <v/>
      </c>
      <c r="J137" s="216" t="str">
        <f>査定協会提出用!J137</f>
        <v/>
      </c>
      <c r="K137" s="217">
        <f>査定協会提出用!K137</f>
        <v>0</v>
      </c>
      <c r="L137" s="113"/>
      <c r="M137" s="117" t="s">
        <v>14</v>
      </c>
      <c r="N137" s="124" t="s">
        <v>11</v>
      </c>
    </row>
    <row r="138" spans="2:14" ht="24.9" customHeight="1" x14ac:dyDescent="0.2">
      <c r="B138" s="51" t="str">
        <f>査定協会提出用!B138</f>
        <v/>
      </c>
      <c r="C138" s="60" t="str">
        <f>査定協会提出用!C138</f>
        <v/>
      </c>
      <c r="D138" s="68" t="str">
        <f>査定協会提出用!D138</f>
        <v/>
      </c>
      <c r="E138" s="73" t="str">
        <f>査定協会提出用!E138</f>
        <v/>
      </c>
      <c r="F138" s="132" t="str">
        <f>査定協会提出用!F138</f>
        <v/>
      </c>
      <c r="G138" s="85" t="str">
        <f>査定協会提出用!G138</f>
        <v/>
      </c>
      <c r="H138" s="92" t="str">
        <f>査定協会提出用!H138</f>
        <v/>
      </c>
      <c r="I138" s="103" t="str">
        <f>査定協会提出用!I138</f>
        <v/>
      </c>
      <c r="J138" s="216" t="str">
        <f>査定協会提出用!J138</f>
        <v/>
      </c>
      <c r="K138" s="217">
        <f>査定協会提出用!K138</f>
        <v>0</v>
      </c>
      <c r="L138" s="113"/>
      <c r="M138" s="117" t="s">
        <v>14</v>
      </c>
      <c r="N138" s="124" t="s">
        <v>11</v>
      </c>
    </row>
    <row r="139" spans="2:14" ht="24.9" customHeight="1" x14ac:dyDescent="0.2">
      <c r="B139" s="51" t="str">
        <f>査定協会提出用!B139</f>
        <v/>
      </c>
      <c r="C139" s="60" t="str">
        <f>査定協会提出用!C139</f>
        <v/>
      </c>
      <c r="D139" s="68" t="str">
        <f>査定協会提出用!D139</f>
        <v/>
      </c>
      <c r="E139" s="73" t="str">
        <f>査定協会提出用!E139</f>
        <v/>
      </c>
      <c r="F139" s="132" t="str">
        <f>査定協会提出用!F139</f>
        <v/>
      </c>
      <c r="G139" s="85" t="str">
        <f>査定協会提出用!G139</f>
        <v/>
      </c>
      <c r="H139" s="92" t="str">
        <f>査定協会提出用!H139</f>
        <v/>
      </c>
      <c r="I139" s="103" t="str">
        <f>査定協会提出用!I139</f>
        <v/>
      </c>
      <c r="J139" s="216" t="str">
        <f>査定協会提出用!J139</f>
        <v/>
      </c>
      <c r="K139" s="217">
        <f>査定協会提出用!K139</f>
        <v>0</v>
      </c>
      <c r="L139" s="113"/>
      <c r="M139" s="117" t="s">
        <v>14</v>
      </c>
      <c r="N139" s="124" t="s">
        <v>11</v>
      </c>
    </row>
    <row r="140" spans="2:14" ht="24.9" customHeight="1" x14ac:dyDescent="0.2">
      <c r="B140" s="52" t="str">
        <f>査定協会提出用!B140</f>
        <v/>
      </c>
      <c r="C140" s="61" t="str">
        <f>査定協会提出用!C140</f>
        <v/>
      </c>
      <c r="D140" s="69" t="str">
        <f>査定協会提出用!D140</f>
        <v/>
      </c>
      <c r="E140" s="74" t="str">
        <f>査定協会提出用!E140</f>
        <v/>
      </c>
      <c r="F140" s="81" t="str">
        <f>査定協会提出用!F140</f>
        <v/>
      </c>
      <c r="G140" s="86" t="str">
        <f>査定協会提出用!G140</f>
        <v/>
      </c>
      <c r="H140" s="93" t="str">
        <f>査定協会提出用!H140</f>
        <v/>
      </c>
      <c r="I140" s="104" t="str">
        <f>査定協会提出用!I140</f>
        <v/>
      </c>
      <c r="J140" s="218" t="str">
        <f>査定協会提出用!J140</f>
        <v/>
      </c>
      <c r="K140" s="219">
        <f>査定協会提出用!K140</f>
        <v>0</v>
      </c>
      <c r="L140" s="114"/>
      <c r="M140" s="118" t="s">
        <v>14</v>
      </c>
      <c r="N140" s="125" t="s">
        <v>11</v>
      </c>
    </row>
    <row r="141" spans="2:14" ht="24.9" customHeight="1" x14ac:dyDescent="0.2">
      <c r="B141" s="50" t="str">
        <f>査定協会提出用!B141</f>
        <v/>
      </c>
      <c r="C141" s="59" t="str">
        <f>査定協会提出用!C141</f>
        <v/>
      </c>
      <c r="D141" s="67" t="str">
        <f>査定協会提出用!D141</f>
        <v/>
      </c>
      <c r="E141" s="72" t="str">
        <f>査定協会提出用!E141</f>
        <v/>
      </c>
      <c r="F141" s="131" t="str">
        <f>査定協会提出用!F141</f>
        <v/>
      </c>
      <c r="G141" s="84" t="str">
        <f>査定協会提出用!G141</f>
        <v/>
      </c>
      <c r="H141" s="91" t="str">
        <f>査定協会提出用!H141</f>
        <v/>
      </c>
      <c r="I141" s="102" t="str">
        <f>査定協会提出用!I141</f>
        <v/>
      </c>
      <c r="J141" s="214" t="str">
        <f>査定協会提出用!J141</f>
        <v/>
      </c>
      <c r="K141" s="215">
        <f>査定協会提出用!K141</f>
        <v>0</v>
      </c>
      <c r="L141" s="112"/>
      <c r="M141" s="116" t="s">
        <v>14</v>
      </c>
      <c r="N141" s="123" t="s">
        <v>11</v>
      </c>
    </row>
    <row r="142" spans="2:14" ht="24.9" customHeight="1" x14ac:dyDescent="0.2">
      <c r="B142" s="51" t="str">
        <f>査定協会提出用!B142</f>
        <v/>
      </c>
      <c r="C142" s="60" t="str">
        <f>査定協会提出用!C142</f>
        <v/>
      </c>
      <c r="D142" s="68" t="str">
        <f>査定協会提出用!D142</f>
        <v/>
      </c>
      <c r="E142" s="73" t="str">
        <f>査定協会提出用!E142</f>
        <v/>
      </c>
      <c r="F142" s="132" t="str">
        <f>査定協会提出用!F142</f>
        <v/>
      </c>
      <c r="G142" s="85" t="str">
        <f>査定協会提出用!G142</f>
        <v/>
      </c>
      <c r="H142" s="92" t="str">
        <f>査定協会提出用!H142</f>
        <v/>
      </c>
      <c r="I142" s="103" t="str">
        <f>査定協会提出用!I142</f>
        <v/>
      </c>
      <c r="J142" s="216" t="str">
        <f>査定協会提出用!J142</f>
        <v/>
      </c>
      <c r="K142" s="217">
        <f>査定協会提出用!K142</f>
        <v>0</v>
      </c>
      <c r="L142" s="113"/>
      <c r="M142" s="117" t="s">
        <v>14</v>
      </c>
      <c r="N142" s="124" t="s">
        <v>11</v>
      </c>
    </row>
    <row r="143" spans="2:14" ht="24.9" customHeight="1" x14ac:dyDescent="0.2">
      <c r="B143" s="51" t="str">
        <f>査定協会提出用!B143</f>
        <v/>
      </c>
      <c r="C143" s="60" t="str">
        <f>査定協会提出用!C143</f>
        <v/>
      </c>
      <c r="D143" s="68" t="str">
        <f>査定協会提出用!D143</f>
        <v/>
      </c>
      <c r="E143" s="73" t="str">
        <f>査定協会提出用!E143</f>
        <v/>
      </c>
      <c r="F143" s="132" t="str">
        <f>査定協会提出用!F143</f>
        <v/>
      </c>
      <c r="G143" s="85" t="str">
        <f>査定協会提出用!G143</f>
        <v/>
      </c>
      <c r="H143" s="92" t="str">
        <f>査定協会提出用!H143</f>
        <v/>
      </c>
      <c r="I143" s="103" t="str">
        <f>査定協会提出用!I143</f>
        <v/>
      </c>
      <c r="J143" s="216" t="str">
        <f>査定協会提出用!J143</f>
        <v/>
      </c>
      <c r="K143" s="217">
        <f>査定協会提出用!K143</f>
        <v>0</v>
      </c>
      <c r="L143" s="113"/>
      <c r="M143" s="117" t="s">
        <v>14</v>
      </c>
      <c r="N143" s="124" t="s">
        <v>11</v>
      </c>
    </row>
    <row r="144" spans="2:14" ht="24.9" customHeight="1" x14ac:dyDescent="0.2">
      <c r="B144" s="51" t="str">
        <f>査定協会提出用!B144</f>
        <v/>
      </c>
      <c r="C144" s="60" t="str">
        <f>査定協会提出用!C144</f>
        <v/>
      </c>
      <c r="D144" s="68" t="str">
        <f>査定協会提出用!D144</f>
        <v/>
      </c>
      <c r="E144" s="73" t="str">
        <f>査定協会提出用!E144</f>
        <v/>
      </c>
      <c r="F144" s="132" t="str">
        <f>査定協会提出用!F144</f>
        <v/>
      </c>
      <c r="G144" s="85" t="str">
        <f>査定協会提出用!G144</f>
        <v/>
      </c>
      <c r="H144" s="92" t="str">
        <f>査定協会提出用!H144</f>
        <v/>
      </c>
      <c r="I144" s="103" t="str">
        <f>査定協会提出用!I144</f>
        <v/>
      </c>
      <c r="J144" s="216" t="str">
        <f>査定協会提出用!J144</f>
        <v/>
      </c>
      <c r="K144" s="217">
        <f>査定協会提出用!K144</f>
        <v>0</v>
      </c>
      <c r="L144" s="113"/>
      <c r="M144" s="117" t="s">
        <v>14</v>
      </c>
      <c r="N144" s="124" t="s">
        <v>11</v>
      </c>
    </row>
    <row r="145" spans="2:14" ht="24.9" customHeight="1" x14ac:dyDescent="0.2">
      <c r="B145" s="51" t="str">
        <f>査定協会提出用!B145</f>
        <v/>
      </c>
      <c r="C145" s="60" t="str">
        <f>査定協会提出用!C145</f>
        <v/>
      </c>
      <c r="D145" s="68" t="str">
        <f>査定協会提出用!D145</f>
        <v/>
      </c>
      <c r="E145" s="73" t="str">
        <f>査定協会提出用!E145</f>
        <v/>
      </c>
      <c r="F145" s="132" t="str">
        <f>査定協会提出用!F145</f>
        <v/>
      </c>
      <c r="G145" s="85" t="str">
        <f>査定協会提出用!G145</f>
        <v/>
      </c>
      <c r="H145" s="92" t="str">
        <f>査定協会提出用!H145</f>
        <v/>
      </c>
      <c r="I145" s="103" t="str">
        <f>査定協会提出用!I145</f>
        <v/>
      </c>
      <c r="J145" s="216" t="str">
        <f>査定協会提出用!J145</f>
        <v/>
      </c>
      <c r="K145" s="217">
        <f>査定協会提出用!K145</f>
        <v>0</v>
      </c>
      <c r="L145" s="113"/>
      <c r="M145" s="117" t="s">
        <v>14</v>
      </c>
      <c r="N145" s="124" t="s">
        <v>11</v>
      </c>
    </row>
    <row r="146" spans="2:14" ht="24.9" customHeight="1" x14ac:dyDescent="0.2">
      <c r="B146" s="51" t="str">
        <f>査定協会提出用!B146</f>
        <v/>
      </c>
      <c r="C146" s="60" t="str">
        <f>査定協会提出用!C146</f>
        <v/>
      </c>
      <c r="D146" s="68" t="str">
        <f>査定協会提出用!D146</f>
        <v/>
      </c>
      <c r="E146" s="73" t="str">
        <f>査定協会提出用!E146</f>
        <v/>
      </c>
      <c r="F146" s="132" t="str">
        <f>査定協会提出用!F146</f>
        <v/>
      </c>
      <c r="G146" s="85" t="str">
        <f>査定協会提出用!G146</f>
        <v/>
      </c>
      <c r="H146" s="92" t="str">
        <f>査定協会提出用!H146</f>
        <v/>
      </c>
      <c r="I146" s="103" t="str">
        <f>査定協会提出用!I146</f>
        <v/>
      </c>
      <c r="J146" s="216" t="str">
        <f>査定協会提出用!J146</f>
        <v/>
      </c>
      <c r="K146" s="217">
        <f>査定協会提出用!K146</f>
        <v>0</v>
      </c>
      <c r="L146" s="113"/>
      <c r="M146" s="117" t="s">
        <v>14</v>
      </c>
      <c r="N146" s="124" t="s">
        <v>11</v>
      </c>
    </row>
    <row r="147" spans="2:14" ht="24.9" customHeight="1" x14ac:dyDescent="0.2">
      <c r="B147" s="51" t="str">
        <f>査定協会提出用!B147</f>
        <v/>
      </c>
      <c r="C147" s="60" t="str">
        <f>査定協会提出用!C147</f>
        <v/>
      </c>
      <c r="D147" s="68" t="str">
        <f>査定協会提出用!D147</f>
        <v/>
      </c>
      <c r="E147" s="73" t="str">
        <f>査定協会提出用!E147</f>
        <v/>
      </c>
      <c r="F147" s="132" t="str">
        <f>査定協会提出用!F147</f>
        <v/>
      </c>
      <c r="G147" s="85" t="str">
        <f>査定協会提出用!G147</f>
        <v/>
      </c>
      <c r="H147" s="92" t="str">
        <f>査定協会提出用!H147</f>
        <v/>
      </c>
      <c r="I147" s="103" t="str">
        <f>査定協会提出用!I147</f>
        <v/>
      </c>
      <c r="J147" s="216" t="str">
        <f>査定協会提出用!J147</f>
        <v/>
      </c>
      <c r="K147" s="217">
        <f>査定協会提出用!K147</f>
        <v>0</v>
      </c>
      <c r="L147" s="113"/>
      <c r="M147" s="117" t="s">
        <v>14</v>
      </c>
      <c r="N147" s="124" t="s">
        <v>11</v>
      </c>
    </row>
    <row r="148" spans="2:14" ht="24.9" customHeight="1" x14ac:dyDescent="0.2">
      <c r="B148" s="51" t="str">
        <f>査定協会提出用!B148</f>
        <v/>
      </c>
      <c r="C148" s="60" t="str">
        <f>査定協会提出用!C148</f>
        <v/>
      </c>
      <c r="D148" s="68" t="str">
        <f>査定協会提出用!D148</f>
        <v/>
      </c>
      <c r="E148" s="73" t="str">
        <f>査定協会提出用!E148</f>
        <v/>
      </c>
      <c r="F148" s="132" t="str">
        <f>査定協会提出用!F148</f>
        <v/>
      </c>
      <c r="G148" s="85" t="str">
        <f>査定協会提出用!G148</f>
        <v/>
      </c>
      <c r="H148" s="92" t="str">
        <f>査定協会提出用!H148</f>
        <v/>
      </c>
      <c r="I148" s="103" t="str">
        <f>査定協会提出用!I148</f>
        <v/>
      </c>
      <c r="J148" s="216" t="str">
        <f>査定協会提出用!J148</f>
        <v/>
      </c>
      <c r="K148" s="217">
        <f>査定協会提出用!K148</f>
        <v>0</v>
      </c>
      <c r="L148" s="113"/>
      <c r="M148" s="117" t="s">
        <v>14</v>
      </c>
      <c r="N148" s="124" t="s">
        <v>11</v>
      </c>
    </row>
    <row r="149" spans="2:14" ht="24.9" customHeight="1" x14ac:dyDescent="0.2">
      <c r="B149" s="51" t="str">
        <f>査定協会提出用!B149</f>
        <v/>
      </c>
      <c r="C149" s="60" t="str">
        <f>査定協会提出用!C149</f>
        <v/>
      </c>
      <c r="D149" s="68" t="str">
        <f>査定協会提出用!D149</f>
        <v/>
      </c>
      <c r="E149" s="73" t="str">
        <f>査定協会提出用!E149</f>
        <v/>
      </c>
      <c r="F149" s="132" t="str">
        <f>査定協会提出用!F149</f>
        <v/>
      </c>
      <c r="G149" s="85" t="str">
        <f>査定協会提出用!G149</f>
        <v/>
      </c>
      <c r="H149" s="92" t="str">
        <f>査定協会提出用!H149</f>
        <v/>
      </c>
      <c r="I149" s="103" t="str">
        <f>査定協会提出用!I149</f>
        <v/>
      </c>
      <c r="J149" s="216" t="str">
        <f>査定協会提出用!J149</f>
        <v/>
      </c>
      <c r="K149" s="217">
        <f>査定協会提出用!K149</f>
        <v>0</v>
      </c>
      <c r="L149" s="113"/>
      <c r="M149" s="117" t="s">
        <v>14</v>
      </c>
      <c r="N149" s="124" t="s">
        <v>11</v>
      </c>
    </row>
    <row r="150" spans="2:14" ht="24.9" customHeight="1" x14ac:dyDescent="0.2">
      <c r="B150" s="51" t="str">
        <f>査定協会提出用!B150</f>
        <v/>
      </c>
      <c r="C150" s="60" t="str">
        <f>査定協会提出用!C150</f>
        <v/>
      </c>
      <c r="D150" s="68" t="str">
        <f>査定協会提出用!D150</f>
        <v/>
      </c>
      <c r="E150" s="73" t="str">
        <f>査定協会提出用!E150</f>
        <v/>
      </c>
      <c r="F150" s="132" t="str">
        <f>査定協会提出用!F150</f>
        <v/>
      </c>
      <c r="G150" s="85" t="str">
        <f>査定協会提出用!G150</f>
        <v/>
      </c>
      <c r="H150" s="92" t="str">
        <f>査定協会提出用!H150</f>
        <v/>
      </c>
      <c r="I150" s="103" t="str">
        <f>査定協会提出用!I150</f>
        <v/>
      </c>
      <c r="J150" s="216" t="str">
        <f>査定協会提出用!J150</f>
        <v/>
      </c>
      <c r="K150" s="217">
        <f>査定協会提出用!K150</f>
        <v>0</v>
      </c>
      <c r="L150" s="113"/>
      <c r="M150" s="117" t="s">
        <v>14</v>
      </c>
      <c r="N150" s="124" t="s">
        <v>11</v>
      </c>
    </row>
    <row r="151" spans="2:14" ht="24.9" customHeight="1" x14ac:dyDescent="0.2">
      <c r="B151" s="51" t="str">
        <f>査定協会提出用!B151</f>
        <v/>
      </c>
      <c r="C151" s="60" t="str">
        <f>査定協会提出用!C151</f>
        <v/>
      </c>
      <c r="D151" s="68" t="str">
        <f>査定協会提出用!D151</f>
        <v/>
      </c>
      <c r="E151" s="73" t="str">
        <f>査定協会提出用!E151</f>
        <v/>
      </c>
      <c r="F151" s="132" t="str">
        <f>査定協会提出用!F151</f>
        <v/>
      </c>
      <c r="G151" s="85" t="str">
        <f>査定協会提出用!G151</f>
        <v/>
      </c>
      <c r="H151" s="92" t="str">
        <f>査定協会提出用!H151</f>
        <v/>
      </c>
      <c r="I151" s="103" t="str">
        <f>査定協会提出用!I151</f>
        <v/>
      </c>
      <c r="J151" s="216" t="str">
        <f>査定協会提出用!J151</f>
        <v/>
      </c>
      <c r="K151" s="217">
        <f>査定協会提出用!K151</f>
        <v>0</v>
      </c>
      <c r="L151" s="113"/>
      <c r="M151" s="117" t="s">
        <v>14</v>
      </c>
      <c r="N151" s="124" t="s">
        <v>11</v>
      </c>
    </row>
    <row r="152" spans="2:14" ht="24.9" customHeight="1" x14ac:dyDescent="0.2">
      <c r="B152" s="51" t="str">
        <f>査定協会提出用!B152</f>
        <v/>
      </c>
      <c r="C152" s="60" t="str">
        <f>査定協会提出用!C152</f>
        <v/>
      </c>
      <c r="D152" s="68" t="str">
        <f>査定協会提出用!D152</f>
        <v/>
      </c>
      <c r="E152" s="73" t="str">
        <f>査定協会提出用!E152</f>
        <v/>
      </c>
      <c r="F152" s="132" t="str">
        <f>査定協会提出用!F152</f>
        <v/>
      </c>
      <c r="G152" s="85" t="str">
        <f>査定協会提出用!G152</f>
        <v/>
      </c>
      <c r="H152" s="92" t="str">
        <f>査定協会提出用!H152</f>
        <v/>
      </c>
      <c r="I152" s="103" t="str">
        <f>査定協会提出用!I152</f>
        <v/>
      </c>
      <c r="J152" s="216" t="str">
        <f>査定協会提出用!J152</f>
        <v/>
      </c>
      <c r="K152" s="217">
        <f>査定協会提出用!K152</f>
        <v>0</v>
      </c>
      <c r="L152" s="113"/>
      <c r="M152" s="117" t="s">
        <v>14</v>
      </c>
      <c r="N152" s="124" t="s">
        <v>11</v>
      </c>
    </row>
    <row r="153" spans="2:14" ht="24.9" customHeight="1" x14ac:dyDescent="0.2">
      <c r="B153" s="51" t="str">
        <f>査定協会提出用!B153</f>
        <v/>
      </c>
      <c r="C153" s="60" t="str">
        <f>査定協会提出用!C153</f>
        <v/>
      </c>
      <c r="D153" s="68" t="str">
        <f>査定協会提出用!D153</f>
        <v/>
      </c>
      <c r="E153" s="73" t="str">
        <f>査定協会提出用!E153</f>
        <v/>
      </c>
      <c r="F153" s="132" t="str">
        <f>査定協会提出用!F153</f>
        <v/>
      </c>
      <c r="G153" s="85" t="str">
        <f>査定協会提出用!G153</f>
        <v/>
      </c>
      <c r="H153" s="92" t="str">
        <f>査定協会提出用!H153</f>
        <v/>
      </c>
      <c r="I153" s="103" t="str">
        <f>査定協会提出用!I153</f>
        <v/>
      </c>
      <c r="J153" s="216" t="str">
        <f>査定協会提出用!J153</f>
        <v/>
      </c>
      <c r="K153" s="217">
        <f>査定協会提出用!K153</f>
        <v>0</v>
      </c>
      <c r="L153" s="113"/>
      <c r="M153" s="117" t="s">
        <v>14</v>
      </c>
      <c r="N153" s="124" t="s">
        <v>11</v>
      </c>
    </row>
    <row r="154" spans="2:14" ht="24.9" customHeight="1" x14ac:dyDescent="0.2">
      <c r="B154" s="51" t="str">
        <f>査定協会提出用!B154</f>
        <v/>
      </c>
      <c r="C154" s="60" t="str">
        <f>査定協会提出用!C154</f>
        <v/>
      </c>
      <c r="D154" s="68" t="str">
        <f>査定協会提出用!D154</f>
        <v/>
      </c>
      <c r="E154" s="73" t="str">
        <f>査定協会提出用!E154</f>
        <v/>
      </c>
      <c r="F154" s="132" t="str">
        <f>査定協会提出用!F154</f>
        <v/>
      </c>
      <c r="G154" s="85" t="str">
        <f>査定協会提出用!G154</f>
        <v/>
      </c>
      <c r="H154" s="92" t="str">
        <f>査定協会提出用!H154</f>
        <v/>
      </c>
      <c r="I154" s="103" t="str">
        <f>査定協会提出用!I154</f>
        <v/>
      </c>
      <c r="J154" s="216" t="str">
        <f>査定協会提出用!J154</f>
        <v/>
      </c>
      <c r="K154" s="217">
        <f>査定協会提出用!K154</f>
        <v>0</v>
      </c>
      <c r="L154" s="113"/>
      <c r="M154" s="117" t="s">
        <v>14</v>
      </c>
      <c r="N154" s="124" t="s">
        <v>11</v>
      </c>
    </row>
    <row r="155" spans="2:14" ht="24.9" customHeight="1" x14ac:dyDescent="0.2">
      <c r="B155" s="51" t="str">
        <f>査定協会提出用!B155</f>
        <v/>
      </c>
      <c r="C155" s="60" t="str">
        <f>査定協会提出用!C155</f>
        <v/>
      </c>
      <c r="D155" s="68" t="str">
        <f>査定協会提出用!D155</f>
        <v/>
      </c>
      <c r="E155" s="73" t="str">
        <f>査定協会提出用!E155</f>
        <v/>
      </c>
      <c r="F155" s="132" t="str">
        <f>査定協会提出用!F155</f>
        <v/>
      </c>
      <c r="G155" s="85" t="str">
        <f>査定協会提出用!G155</f>
        <v/>
      </c>
      <c r="H155" s="92" t="str">
        <f>査定協会提出用!H155</f>
        <v/>
      </c>
      <c r="I155" s="103" t="str">
        <f>査定協会提出用!I155</f>
        <v/>
      </c>
      <c r="J155" s="216" t="str">
        <f>査定協会提出用!J155</f>
        <v/>
      </c>
      <c r="K155" s="217">
        <f>査定協会提出用!K155</f>
        <v>0</v>
      </c>
      <c r="L155" s="113"/>
      <c r="M155" s="117" t="s">
        <v>14</v>
      </c>
      <c r="N155" s="124" t="s">
        <v>11</v>
      </c>
    </row>
    <row r="156" spans="2:14" ht="24.9" customHeight="1" x14ac:dyDescent="0.2">
      <c r="B156" s="51" t="str">
        <f>査定協会提出用!B156</f>
        <v/>
      </c>
      <c r="C156" s="60" t="str">
        <f>査定協会提出用!C156</f>
        <v/>
      </c>
      <c r="D156" s="68" t="str">
        <f>査定協会提出用!D156</f>
        <v/>
      </c>
      <c r="E156" s="73" t="str">
        <f>査定協会提出用!E156</f>
        <v/>
      </c>
      <c r="F156" s="132" t="str">
        <f>査定協会提出用!F156</f>
        <v/>
      </c>
      <c r="G156" s="85" t="str">
        <f>査定協会提出用!G156</f>
        <v/>
      </c>
      <c r="H156" s="92" t="str">
        <f>査定協会提出用!H156</f>
        <v/>
      </c>
      <c r="I156" s="103" t="str">
        <f>査定協会提出用!I156</f>
        <v/>
      </c>
      <c r="J156" s="216" t="str">
        <f>査定協会提出用!J156</f>
        <v/>
      </c>
      <c r="K156" s="217">
        <f>査定協会提出用!K156</f>
        <v>0</v>
      </c>
      <c r="L156" s="113"/>
      <c r="M156" s="117" t="s">
        <v>14</v>
      </c>
      <c r="N156" s="124" t="s">
        <v>11</v>
      </c>
    </row>
    <row r="157" spans="2:14" ht="24.9" customHeight="1" x14ac:dyDescent="0.2">
      <c r="B157" s="51" t="str">
        <f>査定協会提出用!B157</f>
        <v/>
      </c>
      <c r="C157" s="60" t="str">
        <f>査定協会提出用!C157</f>
        <v/>
      </c>
      <c r="D157" s="68" t="str">
        <f>査定協会提出用!D157</f>
        <v/>
      </c>
      <c r="E157" s="73" t="str">
        <f>査定協会提出用!E157</f>
        <v/>
      </c>
      <c r="F157" s="132" t="str">
        <f>査定協会提出用!F157</f>
        <v/>
      </c>
      <c r="G157" s="85" t="str">
        <f>査定協会提出用!G157</f>
        <v/>
      </c>
      <c r="H157" s="92" t="str">
        <f>査定協会提出用!H157</f>
        <v/>
      </c>
      <c r="I157" s="103" t="str">
        <f>査定協会提出用!I157</f>
        <v/>
      </c>
      <c r="J157" s="216" t="str">
        <f>査定協会提出用!J157</f>
        <v/>
      </c>
      <c r="K157" s="217">
        <f>査定協会提出用!K157</f>
        <v>0</v>
      </c>
      <c r="L157" s="113"/>
      <c r="M157" s="117" t="s">
        <v>14</v>
      </c>
      <c r="N157" s="124" t="s">
        <v>11</v>
      </c>
    </row>
    <row r="158" spans="2:14" ht="24.9" customHeight="1" x14ac:dyDescent="0.2">
      <c r="B158" s="51" t="str">
        <f>査定協会提出用!B158</f>
        <v/>
      </c>
      <c r="C158" s="60" t="str">
        <f>査定協会提出用!C158</f>
        <v/>
      </c>
      <c r="D158" s="68" t="str">
        <f>査定協会提出用!D158</f>
        <v/>
      </c>
      <c r="E158" s="73" t="str">
        <f>査定協会提出用!E158</f>
        <v/>
      </c>
      <c r="F158" s="132" t="str">
        <f>査定協会提出用!F158</f>
        <v/>
      </c>
      <c r="G158" s="85" t="str">
        <f>査定協会提出用!G158</f>
        <v/>
      </c>
      <c r="H158" s="92" t="str">
        <f>査定協会提出用!H158</f>
        <v/>
      </c>
      <c r="I158" s="103" t="str">
        <f>査定協会提出用!I158</f>
        <v/>
      </c>
      <c r="J158" s="216" t="str">
        <f>査定協会提出用!J158</f>
        <v/>
      </c>
      <c r="K158" s="217">
        <f>査定協会提出用!K158</f>
        <v>0</v>
      </c>
      <c r="L158" s="113"/>
      <c r="M158" s="117" t="s">
        <v>14</v>
      </c>
      <c r="N158" s="124" t="s">
        <v>11</v>
      </c>
    </row>
    <row r="159" spans="2:14" ht="24.9" customHeight="1" x14ac:dyDescent="0.2">
      <c r="B159" s="51" t="str">
        <f>査定協会提出用!B159</f>
        <v/>
      </c>
      <c r="C159" s="60" t="str">
        <f>査定協会提出用!C159</f>
        <v/>
      </c>
      <c r="D159" s="68" t="str">
        <f>査定協会提出用!D159</f>
        <v/>
      </c>
      <c r="E159" s="73" t="str">
        <f>査定協会提出用!E159</f>
        <v/>
      </c>
      <c r="F159" s="132" t="str">
        <f>査定協会提出用!F159</f>
        <v/>
      </c>
      <c r="G159" s="85" t="str">
        <f>査定協会提出用!G159</f>
        <v/>
      </c>
      <c r="H159" s="92" t="str">
        <f>査定協会提出用!H159</f>
        <v/>
      </c>
      <c r="I159" s="103" t="str">
        <f>査定協会提出用!I159</f>
        <v/>
      </c>
      <c r="J159" s="216" t="str">
        <f>査定協会提出用!J159</f>
        <v/>
      </c>
      <c r="K159" s="217">
        <f>査定協会提出用!K159</f>
        <v>0</v>
      </c>
      <c r="L159" s="113"/>
      <c r="M159" s="117" t="s">
        <v>14</v>
      </c>
      <c r="N159" s="124" t="s">
        <v>11</v>
      </c>
    </row>
    <row r="160" spans="2:14" ht="24.9" customHeight="1" x14ac:dyDescent="0.2">
      <c r="B160" s="52" t="str">
        <f>査定協会提出用!B160</f>
        <v/>
      </c>
      <c r="C160" s="61" t="str">
        <f>査定協会提出用!C160</f>
        <v/>
      </c>
      <c r="D160" s="69" t="str">
        <f>査定協会提出用!D160</f>
        <v/>
      </c>
      <c r="E160" s="74" t="str">
        <f>査定協会提出用!E160</f>
        <v/>
      </c>
      <c r="F160" s="81" t="str">
        <f>査定協会提出用!F160</f>
        <v/>
      </c>
      <c r="G160" s="86" t="str">
        <f>査定協会提出用!G160</f>
        <v/>
      </c>
      <c r="H160" s="93" t="str">
        <f>査定協会提出用!H160</f>
        <v/>
      </c>
      <c r="I160" s="104" t="str">
        <f>査定協会提出用!I160</f>
        <v/>
      </c>
      <c r="J160" s="218" t="str">
        <f>査定協会提出用!J160</f>
        <v/>
      </c>
      <c r="K160" s="219">
        <f>査定協会提出用!K160</f>
        <v>0</v>
      </c>
      <c r="L160" s="114"/>
      <c r="M160" s="118" t="s">
        <v>14</v>
      </c>
      <c r="N160" s="125" t="s">
        <v>11</v>
      </c>
    </row>
    <row r="161" spans="2:14" ht="24.9" customHeight="1" x14ac:dyDescent="0.2">
      <c r="B161" s="50" t="str">
        <f>査定協会提出用!B161</f>
        <v/>
      </c>
      <c r="C161" s="59" t="str">
        <f>査定協会提出用!C161</f>
        <v/>
      </c>
      <c r="D161" s="67" t="str">
        <f>査定協会提出用!D161</f>
        <v/>
      </c>
      <c r="E161" s="72" t="str">
        <f>査定協会提出用!E161</f>
        <v/>
      </c>
      <c r="F161" s="131" t="str">
        <f>査定協会提出用!F161</f>
        <v/>
      </c>
      <c r="G161" s="84" t="str">
        <f>査定協会提出用!G161</f>
        <v/>
      </c>
      <c r="H161" s="91" t="str">
        <f>査定協会提出用!H161</f>
        <v/>
      </c>
      <c r="I161" s="102" t="str">
        <f>査定協会提出用!I161</f>
        <v/>
      </c>
      <c r="J161" s="214" t="str">
        <f>査定協会提出用!J161</f>
        <v/>
      </c>
      <c r="K161" s="215">
        <f>査定協会提出用!K161</f>
        <v>0</v>
      </c>
      <c r="L161" s="112"/>
      <c r="M161" s="116" t="s">
        <v>14</v>
      </c>
      <c r="N161" s="123" t="s">
        <v>11</v>
      </c>
    </row>
    <row r="162" spans="2:14" ht="24.9" customHeight="1" x14ac:dyDescent="0.2">
      <c r="B162" s="51" t="str">
        <f>査定協会提出用!B162</f>
        <v/>
      </c>
      <c r="C162" s="60" t="str">
        <f>査定協会提出用!C162</f>
        <v/>
      </c>
      <c r="D162" s="68" t="str">
        <f>査定協会提出用!D162</f>
        <v/>
      </c>
      <c r="E162" s="73" t="str">
        <f>査定協会提出用!E162</f>
        <v/>
      </c>
      <c r="F162" s="132" t="str">
        <f>査定協会提出用!F162</f>
        <v/>
      </c>
      <c r="G162" s="85" t="str">
        <f>査定協会提出用!G162</f>
        <v/>
      </c>
      <c r="H162" s="92" t="str">
        <f>査定協会提出用!H162</f>
        <v/>
      </c>
      <c r="I162" s="103" t="str">
        <f>査定協会提出用!I162</f>
        <v/>
      </c>
      <c r="J162" s="216" t="str">
        <f>査定協会提出用!J162</f>
        <v/>
      </c>
      <c r="K162" s="217">
        <f>査定協会提出用!K162</f>
        <v>0</v>
      </c>
      <c r="L162" s="113"/>
      <c r="M162" s="117" t="s">
        <v>14</v>
      </c>
      <c r="N162" s="124" t="s">
        <v>11</v>
      </c>
    </row>
    <row r="163" spans="2:14" ht="24.9" customHeight="1" x14ac:dyDescent="0.2">
      <c r="B163" s="51" t="str">
        <f>査定協会提出用!B163</f>
        <v/>
      </c>
      <c r="C163" s="60" t="str">
        <f>査定協会提出用!C163</f>
        <v/>
      </c>
      <c r="D163" s="68" t="str">
        <f>査定協会提出用!D163</f>
        <v/>
      </c>
      <c r="E163" s="73" t="str">
        <f>査定協会提出用!E163</f>
        <v/>
      </c>
      <c r="F163" s="132" t="str">
        <f>査定協会提出用!F163</f>
        <v/>
      </c>
      <c r="G163" s="85" t="str">
        <f>査定協会提出用!G163</f>
        <v/>
      </c>
      <c r="H163" s="92" t="str">
        <f>査定協会提出用!H163</f>
        <v/>
      </c>
      <c r="I163" s="103" t="str">
        <f>査定協会提出用!I163</f>
        <v/>
      </c>
      <c r="J163" s="216" t="str">
        <f>査定協会提出用!J163</f>
        <v/>
      </c>
      <c r="K163" s="217">
        <f>査定協会提出用!K163</f>
        <v>0</v>
      </c>
      <c r="L163" s="113"/>
      <c r="M163" s="117" t="s">
        <v>14</v>
      </c>
      <c r="N163" s="124" t="s">
        <v>11</v>
      </c>
    </row>
    <row r="164" spans="2:14" ht="24.9" customHeight="1" x14ac:dyDescent="0.2">
      <c r="B164" s="51" t="str">
        <f>査定協会提出用!B164</f>
        <v/>
      </c>
      <c r="C164" s="60" t="str">
        <f>査定協会提出用!C164</f>
        <v/>
      </c>
      <c r="D164" s="68" t="str">
        <f>査定協会提出用!D164</f>
        <v/>
      </c>
      <c r="E164" s="73" t="str">
        <f>査定協会提出用!E164</f>
        <v/>
      </c>
      <c r="F164" s="132" t="str">
        <f>査定協会提出用!F164</f>
        <v/>
      </c>
      <c r="G164" s="85" t="str">
        <f>査定協会提出用!G164</f>
        <v/>
      </c>
      <c r="H164" s="92" t="str">
        <f>査定協会提出用!H164</f>
        <v/>
      </c>
      <c r="I164" s="103" t="str">
        <f>査定協会提出用!I164</f>
        <v/>
      </c>
      <c r="J164" s="216" t="str">
        <f>査定協会提出用!J164</f>
        <v/>
      </c>
      <c r="K164" s="217">
        <f>査定協会提出用!K164</f>
        <v>0</v>
      </c>
      <c r="L164" s="113"/>
      <c r="M164" s="117" t="s">
        <v>14</v>
      </c>
      <c r="N164" s="124" t="s">
        <v>11</v>
      </c>
    </row>
    <row r="165" spans="2:14" ht="24.9" customHeight="1" x14ac:dyDescent="0.2">
      <c r="B165" s="51" t="str">
        <f>査定協会提出用!B165</f>
        <v/>
      </c>
      <c r="C165" s="60" t="str">
        <f>査定協会提出用!C165</f>
        <v/>
      </c>
      <c r="D165" s="68" t="str">
        <f>査定協会提出用!D165</f>
        <v/>
      </c>
      <c r="E165" s="73" t="str">
        <f>査定協会提出用!E165</f>
        <v/>
      </c>
      <c r="F165" s="132" t="str">
        <f>査定協会提出用!F165</f>
        <v/>
      </c>
      <c r="G165" s="85" t="str">
        <f>査定協会提出用!G165</f>
        <v/>
      </c>
      <c r="H165" s="92" t="str">
        <f>査定協会提出用!H165</f>
        <v/>
      </c>
      <c r="I165" s="103" t="str">
        <f>査定協会提出用!I165</f>
        <v/>
      </c>
      <c r="J165" s="216" t="str">
        <f>査定協会提出用!J165</f>
        <v/>
      </c>
      <c r="K165" s="217">
        <f>査定協会提出用!K165</f>
        <v>0</v>
      </c>
      <c r="L165" s="113"/>
      <c r="M165" s="117" t="s">
        <v>14</v>
      </c>
      <c r="N165" s="124" t="s">
        <v>11</v>
      </c>
    </row>
    <row r="166" spans="2:14" ht="24.9" customHeight="1" x14ac:dyDescent="0.2">
      <c r="B166" s="51" t="str">
        <f>査定協会提出用!B166</f>
        <v/>
      </c>
      <c r="C166" s="60" t="str">
        <f>査定協会提出用!C166</f>
        <v/>
      </c>
      <c r="D166" s="68" t="str">
        <f>査定協会提出用!D166</f>
        <v/>
      </c>
      <c r="E166" s="73" t="str">
        <f>査定協会提出用!E166</f>
        <v/>
      </c>
      <c r="F166" s="132" t="str">
        <f>査定協会提出用!F166</f>
        <v/>
      </c>
      <c r="G166" s="85" t="str">
        <f>査定協会提出用!G166</f>
        <v/>
      </c>
      <c r="H166" s="92" t="str">
        <f>査定協会提出用!H166</f>
        <v/>
      </c>
      <c r="I166" s="103" t="str">
        <f>査定協会提出用!I166</f>
        <v/>
      </c>
      <c r="J166" s="216" t="str">
        <f>査定協会提出用!J166</f>
        <v/>
      </c>
      <c r="K166" s="217">
        <f>査定協会提出用!K166</f>
        <v>0</v>
      </c>
      <c r="L166" s="113"/>
      <c r="M166" s="117" t="s">
        <v>14</v>
      </c>
      <c r="N166" s="124" t="s">
        <v>11</v>
      </c>
    </row>
    <row r="167" spans="2:14" ht="24.9" customHeight="1" x14ac:dyDescent="0.2">
      <c r="B167" s="51" t="str">
        <f>査定協会提出用!B167</f>
        <v/>
      </c>
      <c r="C167" s="60" t="str">
        <f>査定協会提出用!C167</f>
        <v/>
      </c>
      <c r="D167" s="68" t="str">
        <f>査定協会提出用!D167</f>
        <v/>
      </c>
      <c r="E167" s="73" t="str">
        <f>査定協会提出用!E167</f>
        <v/>
      </c>
      <c r="F167" s="132" t="str">
        <f>査定協会提出用!F167</f>
        <v/>
      </c>
      <c r="G167" s="85" t="str">
        <f>査定協会提出用!G167</f>
        <v/>
      </c>
      <c r="H167" s="92" t="str">
        <f>査定協会提出用!H167</f>
        <v/>
      </c>
      <c r="I167" s="103" t="str">
        <f>査定協会提出用!I167</f>
        <v/>
      </c>
      <c r="J167" s="216" t="str">
        <f>査定協会提出用!J167</f>
        <v/>
      </c>
      <c r="K167" s="217">
        <f>査定協会提出用!K167</f>
        <v>0</v>
      </c>
      <c r="L167" s="113"/>
      <c r="M167" s="117" t="s">
        <v>14</v>
      </c>
      <c r="N167" s="124" t="s">
        <v>11</v>
      </c>
    </row>
    <row r="168" spans="2:14" ht="24.9" customHeight="1" x14ac:dyDescent="0.2">
      <c r="B168" s="51" t="str">
        <f>査定協会提出用!B168</f>
        <v/>
      </c>
      <c r="C168" s="60" t="str">
        <f>査定協会提出用!C168</f>
        <v/>
      </c>
      <c r="D168" s="68" t="str">
        <f>査定協会提出用!D168</f>
        <v/>
      </c>
      <c r="E168" s="73" t="str">
        <f>査定協会提出用!E168</f>
        <v/>
      </c>
      <c r="F168" s="132" t="str">
        <f>査定協会提出用!F168</f>
        <v/>
      </c>
      <c r="G168" s="85" t="str">
        <f>査定協会提出用!G168</f>
        <v/>
      </c>
      <c r="H168" s="92" t="str">
        <f>査定協会提出用!H168</f>
        <v/>
      </c>
      <c r="I168" s="103" t="str">
        <f>査定協会提出用!I168</f>
        <v/>
      </c>
      <c r="J168" s="216" t="str">
        <f>査定協会提出用!J168</f>
        <v/>
      </c>
      <c r="K168" s="217">
        <f>査定協会提出用!K168</f>
        <v>0</v>
      </c>
      <c r="L168" s="113"/>
      <c r="M168" s="117" t="s">
        <v>14</v>
      </c>
      <c r="N168" s="124" t="s">
        <v>11</v>
      </c>
    </row>
    <row r="169" spans="2:14" ht="24.9" customHeight="1" x14ac:dyDescent="0.2">
      <c r="B169" s="51" t="str">
        <f>査定協会提出用!B169</f>
        <v/>
      </c>
      <c r="C169" s="60" t="str">
        <f>査定協会提出用!C169</f>
        <v/>
      </c>
      <c r="D169" s="68" t="str">
        <f>査定協会提出用!D169</f>
        <v/>
      </c>
      <c r="E169" s="73" t="str">
        <f>査定協会提出用!E169</f>
        <v/>
      </c>
      <c r="F169" s="132" t="str">
        <f>査定協会提出用!F169</f>
        <v/>
      </c>
      <c r="G169" s="85" t="str">
        <f>査定協会提出用!G169</f>
        <v/>
      </c>
      <c r="H169" s="92" t="str">
        <f>査定協会提出用!H169</f>
        <v/>
      </c>
      <c r="I169" s="103" t="str">
        <f>査定協会提出用!I169</f>
        <v/>
      </c>
      <c r="J169" s="216" t="str">
        <f>査定協会提出用!J169</f>
        <v/>
      </c>
      <c r="K169" s="217">
        <f>査定協会提出用!K169</f>
        <v>0</v>
      </c>
      <c r="L169" s="113"/>
      <c r="M169" s="117" t="s">
        <v>14</v>
      </c>
      <c r="N169" s="124" t="s">
        <v>11</v>
      </c>
    </row>
    <row r="170" spans="2:14" ht="24.9" customHeight="1" x14ac:dyDescent="0.2">
      <c r="B170" s="51" t="str">
        <f>査定協会提出用!B170</f>
        <v/>
      </c>
      <c r="C170" s="60" t="str">
        <f>査定協会提出用!C170</f>
        <v/>
      </c>
      <c r="D170" s="68" t="str">
        <f>査定協会提出用!D170</f>
        <v/>
      </c>
      <c r="E170" s="73" t="str">
        <f>査定協会提出用!E170</f>
        <v/>
      </c>
      <c r="F170" s="132" t="str">
        <f>査定協会提出用!F170</f>
        <v/>
      </c>
      <c r="G170" s="85" t="str">
        <f>査定協会提出用!G170</f>
        <v/>
      </c>
      <c r="H170" s="92" t="str">
        <f>査定協会提出用!H170</f>
        <v/>
      </c>
      <c r="I170" s="103" t="str">
        <f>査定協会提出用!I170</f>
        <v/>
      </c>
      <c r="J170" s="216" t="str">
        <f>査定協会提出用!J170</f>
        <v/>
      </c>
      <c r="K170" s="217">
        <f>査定協会提出用!K170</f>
        <v>0</v>
      </c>
      <c r="L170" s="113"/>
      <c r="M170" s="117" t="s">
        <v>14</v>
      </c>
      <c r="N170" s="124" t="s">
        <v>11</v>
      </c>
    </row>
    <row r="171" spans="2:14" ht="24.9" customHeight="1" x14ac:dyDescent="0.2">
      <c r="B171" s="51" t="str">
        <f>査定協会提出用!B171</f>
        <v/>
      </c>
      <c r="C171" s="60" t="str">
        <f>査定協会提出用!C171</f>
        <v/>
      </c>
      <c r="D171" s="68" t="str">
        <f>査定協会提出用!D171</f>
        <v/>
      </c>
      <c r="E171" s="73" t="str">
        <f>査定協会提出用!E171</f>
        <v/>
      </c>
      <c r="F171" s="132" t="str">
        <f>査定協会提出用!F171</f>
        <v/>
      </c>
      <c r="G171" s="85" t="str">
        <f>査定協会提出用!G171</f>
        <v/>
      </c>
      <c r="H171" s="92" t="str">
        <f>査定協会提出用!H171</f>
        <v/>
      </c>
      <c r="I171" s="103" t="str">
        <f>査定協会提出用!I171</f>
        <v/>
      </c>
      <c r="J171" s="216" t="str">
        <f>査定協会提出用!J171</f>
        <v/>
      </c>
      <c r="K171" s="217">
        <f>査定協会提出用!K171</f>
        <v>0</v>
      </c>
      <c r="L171" s="113"/>
      <c r="M171" s="117" t="s">
        <v>14</v>
      </c>
      <c r="N171" s="124" t="s">
        <v>11</v>
      </c>
    </row>
    <row r="172" spans="2:14" ht="24.9" customHeight="1" x14ac:dyDescent="0.2">
      <c r="B172" s="51" t="str">
        <f>査定協会提出用!B172</f>
        <v/>
      </c>
      <c r="C172" s="60" t="str">
        <f>査定協会提出用!C172</f>
        <v/>
      </c>
      <c r="D172" s="68" t="str">
        <f>査定協会提出用!D172</f>
        <v/>
      </c>
      <c r="E172" s="73" t="str">
        <f>査定協会提出用!E172</f>
        <v/>
      </c>
      <c r="F172" s="132" t="str">
        <f>査定協会提出用!F172</f>
        <v/>
      </c>
      <c r="G172" s="85" t="str">
        <f>査定協会提出用!G172</f>
        <v/>
      </c>
      <c r="H172" s="92" t="str">
        <f>査定協会提出用!H172</f>
        <v/>
      </c>
      <c r="I172" s="103" t="str">
        <f>査定協会提出用!I172</f>
        <v/>
      </c>
      <c r="J172" s="216" t="str">
        <f>査定協会提出用!J172</f>
        <v/>
      </c>
      <c r="K172" s="217">
        <f>査定協会提出用!K172</f>
        <v>0</v>
      </c>
      <c r="L172" s="113"/>
      <c r="M172" s="117" t="s">
        <v>14</v>
      </c>
      <c r="N172" s="124" t="s">
        <v>11</v>
      </c>
    </row>
    <row r="173" spans="2:14" ht="24.9" customHeight="1" x14ac:dyDescent="0.2">
      <c r="B173" s="51" t="str">
        <f>査定協会提出用!B173</f>
        <v/>
      </c>
      <c r="C173" s="60" t="str">
        <f>査定協会提出用!C173</f>
        <v/>
      </c>
      <c r="D173" s="68" t="str">
        <f>査定協会提出用!D173</f>
        <v/>
      </c>
      <c r="E173" s="73" t="str">
        <f>査定協会提出用!E173</f>
        <v/>
      </c>
      <c r="F173" s="132" t="str">
        <f>査定協会提出用!F173</f>
        <v/>
      </c>
      <c r="G173" s="85" t="str">
        <f>査定協会提出用!G173</f>
        <v/>
      </c>
      <c r="H173" s="92" t="str">
        <f>査定協会提出用!H173</f>
        <v/>
      </c>
      <c r="I173" s="103" t="str">
        <f>査定協会提出用!I173</f>
        <v/>
      </c>
      <c r="J173" s="216" t="str">
        <f>査定協会提出用!J173</f>
        <v/>
      </c>
      <c r="K173" s="217">
        <f>査定協会提出用!K173</f>
        <v>0</v>
      </c>
      <c r="L173" s="113"/>
      <c r="M173" s="117" t="s">
        <v>14</v>
      </c>
      <c r="N173" s="124" t="s">
        <v>11</v>
      </c>
    </row>
    <row r="174" spans="2:14" ht="24.9" customHeight="1" x14ac:dyDescent="0.2">
      <c r="B174" s="51" t="str">
        <f>査定協会提出用!B174</f>
        <v/>
      </c>
      <c r="C174" s="60" t="str">
        <f>査定協会提出用!C174</f>
        <v/>
      </c>
      <c r="D174" s="68" t="str">
        <f>査定協会提出用!D174</f>
        <v/>
      </c>
      <c r="E174" s="73" t="str">
        <f>査定協会提出用!E174</f>
        <v/>
      </c>
      <c r="F174" s="132" t="str">
        <f>査定協会提出用!F174</f>
        <v/>
      </c>
      <c r="G174" s="85" t="str">
        <f>査定協会提出用!G174</f>
        <v/>
      </c>
      <c r="H174" s="92" t="str">
        <f>査定協会提出用!H174</f>
        <v/>
      </c>
      <c r="I174" s="103" t="str">
        <f>査定協会提出用!I174</f>
        <v/>
      </c>
      <c r="J174" s="216" t="str">
        <f>査定協会提出用!J174</f>
        <v/>
      </c>
      <c r="K174" s="217">
        <f>査定協会提出用!K174</f>
        <v>0</v>
      </c>
      <c r="L174" s="113"/>
      <c r="M174" s="117" t="s">
        <v>14</v>
      </c>
      <c r="N174" s="124" t="s">
        <v>11</v>
      </c>
    </row>
    <row r="175" spans="2:14" ht="24.9" customHeight="1" x14ac:dyDescent="0.2">
      <c r="B175" s="51" t="str">
        <f>査定協会提出用!B175</f>
        <v/>
      </c>
      <c r="C175" s="60" t="str">
        <f>査定協会提出用!C175</f>
        <v/>
      </c>
      <c r="D175" s="68" t="str">
        <f>査定協会提出用!D175</f>
        <v/>
      </c>
      <c r="E175" s="73" t="str">
        <f>査定協会提出用!E175</f>
        <v/>
      </c>
      <c r="F175" s="132" t="str">
        <f>査定協会提出用!F175</f>
        <v/>
      </c>
      <c r="G175" s="85" t="str">
        <f>査定協会提出用!G175</f>
        <v/>
      </c>
      <c r="H175" s="92" t="str">
        <f>査定協会提出用!H175</f>
        <v/>
      </c>
      <c r="I175" s="103" t="str">
        <f>査定協会提出用!I175</f>
        <v/>
      </c>
      <c r="J175" s="216" t="str">
        <f>査定協会提出用!J175</f>
        <v/>
      </c>
      <c r="K175" s="217">
        <f>査定協会提出用!K175</f>
        <v>0</v>
      </c>
      <c r="L175" s="113"/>
      <c r="M175" s="117" t="s">
        <v>14</v>
      </c>
      <c r="N175" s="124" t="s">
        <v>11</v>
      </c>
    </row>
    <row r="176" spans="2:14" ht="24.9" customHeight="1" x14ac:dyDescent="0.2">
      <c r="B176" s="51" t="str">
        <f>査定協会提出用!B176</f>
        <v/>
      </c>
      <c r="C176" s="60" t="str">
        <f>査定協会提出用!C176</f>
        <v/>
      </c>
      <c r="D176" s="68" t="str">
        <f>査定協会提出用!D176</f>
        <v/>
      </c>
      <c r="E176" s="73" t="str">
        <f>査定協会提出用!E176</f>
        <v/>
      </c>
      <c r="F176" s="132" t="str">
        <f>査定協会提出用!F176</f>
        <v/>
      </c>
      <c r="G176" s="85" t="str">
        <f>査定協会提出用!G176</f>
        <v/>
      </c>
      <c r="H176" s="92" t="str">
        <f>査定協会提出用!H176</f>
        <v/>
      </c>
      <c r="I176" s="103" t="str">
        <f>査定協会提出用!I176</f>
        <v/>
      </c>
      <c r="J176" s="216" t="str">
        <f>査定協会提出用!J176</f>
        <v/>
      </c>
      <c r="K176" s="217">
        <f>査定協会提出用!K176</f>
        <v>0</v>
      </c>
      <c r="L176" s="113"/>
      <c r="M176" s="117" t="s">
        <v>14</v>
      </c>
      <c r="N176" s="124" t="s">
        <v>11</v>
      </c>
    </row>
    <row r="177" spans="2:14" ht="24.9" customHeight="1" x14ac:dyDescent="0.2">
      <c r="B177" s="51" t="str">
        <f>査定協会提出用!B177</f>
        <v/>
      </c>
      <c r="C177" s="60" t="str">
        <f>査定協会提出用!C177</f>
        <v/>
      </c>
      <c r="D177" s="68" t="str">
        <f>査定協会提出用!D177</f>
        <v/>
      </c>
      <c r="E177" s="73" t="str">
        <f>査定協会提出用!E177</f>
        <v/>
      </c>
      <c r="F177" s="132" t="str">
        <f>査定協会提出用!F177</f>
        <v/>
      </c>
      <c r="G177" s="85" t="str">
        <f>査定協会提出用!G177</f>
        <v/>
      </c>
      <c r="H177" s="92" t="str">
        <f>査定協会提出用!H177</f>
        <v/>
      </c>
      <c r="I177" s="103" t="str">
        <f>査定協会提出用!I177</f>
        <v/>
      </c>
      <c r="J177" s="216" t="str">
        <f>査定協会提出用!J177</f>
        <v/>
      </c>
      <c r="K177" s="217">
        <f>査定協会提出用!K177</f>
        <v>0</v>
      </c>
      <c r="L177" s="113"/>
      <c r="M177" s="117" t="s">
        <v>14</v>
      </c>
      <c r="N177" s="124" t="s">
        <v>11</v>
      </c>
    </row>
    <row r="178" spans="2:14" ht="24.9" customHeight="1" x14ac:dyDescent="0.2">
      <c r="B178" s="51" t="str">
        <f>査定協会提出用!B178</f>
        <v/>
      </c>
      <c r="C178" s="60" t="str">
        <f>査定協会提出用!C178</f>
        <v/>
      </c>
      <c r="D178" s="68" t="str">
        <f>査定協会提出用!D178</f>
        <v/>
      </c>
      <c r="E178" s="73" t="str">
        <f>査定協会提出用!E178</f>
        <v/>
      </c>
      <c r="F178" s="132" t="str">
        <f>査定協会提出用!F178</f>
        <v/>
      </c>
      <c r="G178" s="85" t="str">
        <f>査定協会提出用!G178</f>
        <v/>
      </c>
      <c r="H178" s="92" t="str">
        <f>査定協会提出用!H178</f>
        <v/>
      </c>
      <c r="I178" s="103" t="str">
        <f>査定協会提出用!I178</f>
        <v/>
      </c>
      <c r="J178" s="216" t="str">
        <f>査定協会提出用!J178</f>
        <v/>
      </c>
      <c r="K178" s="217">
        <f>査定協会提出用!K178</f>
        <v>0</v>
      </c>
      <c r="L178" s="113"/>
      <c r="M178" s="117" t="s">
        <v>14</v>
      </c>
      <c r="N178" s="124" t="s">
        <v>11</v>
      </c>
    </row>
    <row r="179" spans="2:14" ht="24.9" customHeight="1" x14ac:dyDescent="0.2">
      <c r="B179" s="51" t="str">
        <f>査定協会提出用!B179</f>
        <v/>
      </c>
      <c r="C179" s="60" t="str">
        <f>査定協会提出用!C179</f>
        <v/>
      </c>
      <c r="D179" s="68" t="str">
        <f>査定協会提出用!D179</f>
        <v/>
      </c>
      <c r="E179" s="73" t="str">
        <f>査定協会提出用!E179</f>
        <v/>
      </c>
      <c r="F179" s="132" t="str">
        <f>査定協会提出用!F179</f>
        <v/>
      </c>
      <c r="G179" s="85" t="str">
        <f>査定協会提出用!G179</f>
        <v/>
      </c>
      <c r="H179" s="92" t="str">
        <f>査定協会提出用!H179</f>
        <v/>
      </c>
      <c r="I179" s="103" t="str">
        <f>査定協会提出用!I179</f>
        <v/>
      </c>
      <c r="J179" s="216" t="str">
        <f>査定協会提出用!J179</f>
        <v/>
      </c>
      <c r="K179" s="217">
        <f>査定協会提出用!K179</f>
        <v>0</v>
      </c>
      <c r="L179" s="113"/>
      <c r="M179" s="117" t="s">
        <v>14</v>
      </c>
      <c r="N179" s="124" t="s">
        <v>11</v>
      </c>
    </row>
    <row r="180" spans="2:14" ht="24.9" customHeight="1" x14ac:dyDescent="0.2">
      <c r="B180" s="52" t="str">
        <f>査定協会提出用!B180</f>
        <v/>
      </c>
      <c r="C180" s="61" t="str">
        <f>査定協会提出用!C180</f>
        <v/>
      </c>
      <c r="D180" s="69" t="str">
        <f>査定協会提出用!D180</f>
        <v/>
      </c>
      <c r="E180" s="74" t="str">
        <f>査定協会提出用!E180</f>
        <v/>
      </c>
      <c r="F180" s="81" t="str">
        <f>査定協会提出用!F180</f>
        <v/>
      </c>
      <c r="G180" s="86" t="str">
        <f>査定協会提出用!G180</f>
        <v/>
      </c>
      <c r="H180" s="93" t="str">
        <f>査定協会提出用!H180</f>
        <v/>
      </c>
      <c r="I180" s="104" t="str">
        <f>査定協会提出用!I180</f>
        <v/>
      </c>
      <c r="J180" s="218" t="str">
        <f>査定協会提出用!J180</f>
        <v/>
      </c>
      <c r="K180" s="219">
        <f>査定協会提出用!K180</f>
        <v>0</v>
      </c>
      <c r="L180" s="114"/>
      <c r="M180" s="118" t="s">
        <v>14</v>
      </c>
      <c r="N180" s="125" t="s">
        <v>11</v>
      </c>
    </row>
    <row r="181" spans="2:14" ht="24.9" customHeight="1" x14ac:dyDescent="0.2">
      <c r="B181" s="50" t="str">
        <f>査定協会提出用!B181</f>
        <v/>
      </c>
      <c r="C181" s="59" t="str">
        <f>査定協会提出用!C181</f>
        <v/>
      </c>
      <c r="D181" s="67" t="str">
        <f>査定協会提出用!D181</f>
        <v/>
      </c>
      <c r="E181" s="72" t="str">
        <f>査定協会提出用!E181</f>
        <v/>
      </c>
      <c r="F181" s="131" t="str">
        <f>査定協会提出用!F181</f>
        <v/>
      </c>
      <c r="G181" s="84" t="str">
        <f>査定協会提出用!G181</f>
        <v/>
      </c>
      <c r="H181" s="91" t="str">
        <f>査定協会提出用!H181</f>
        <v/>
      </c>
      <c r="I181" s="102" t="str">
        <f>査定協会提出用!I181</f>
        <v/>
      </c>
      <c r="J181" s="214" t="str">
        <f>査定協会提出用!J181</f>
        <v/>
      </c>
      <c r="K181" s="215">
        <f>査定協会提出用!K181</f>
        <v>0</v>
      </c>
      <c r="L181" s="112"/>
      <c r="M181" s="116" t="s">
        <v>14</v>
      </c>
      <c r="N181" s="123" t="s">
        <v>11</v>
      </c>
    </row>
    <row r="182" spans="2:14" ht="24.9" customHeight="1" x14ac:dyDescent="0.2">
      <c r="B182" s="51" t="str">
        <f>査定協会提出用!B182</f>
        <v/>
      </c>
      <c r="C182" s="60" t="str">
        <f>査定協会提出用!C182</f>
        <v/>
      </c>
      <c r="D182" s="68" t="str">
        <f>査定協会提出用!D182</f>
        <v/>
      </c>
      <c r="E182" s="73" t="str">
        <f>査定協会提出用!E182</f>
        <v/>
      </c>
      <c r="F182" s="132" t="str">
        <f>査定協会提出用!F182</f>
        <v/>
      </c>
      <c r="G182" s="85" t="str">
        <f>査定協会提出用!G182</f>
        <v/>
      </c>
      <c r="H182" s="92" t="str">
        <f>査定協会提出用!H182</f>
        <v/>
      </c>
      <c r="I182" s="103" t="str">
        <f>査定協会提出用!I182</f>
        <v/>
      </c>
      <c r="J182" s="216" t="str">
        <f>査定協会提出用!J182</f>
        <v/>
      </c>
      <c r="K182" s="217">
        <f>査定協会提出用!K182</f>
        <v>0</v>
      </c>
      <c r="L182" s="113"/>
      <c r="M182" s="117" t="s">
        <v>14</v>
      </c>
      <c r="N182" s="124" t="s">
        <v>11</v>
      </c>
    </row>
    <row r="183" spans="2:14" ht="24.9" customHeight="1" x14ac:dyDescent="0.2">
      <c r="B183" s="51" t="str">
        <f>査定協会提出用!B183</f>
        <v/>
      </c>
      <c r="C183" s="60" t="str">
        <f>査定協会提出用!C183</f>
        <v/>
      </c>
      <c r="D183" s="68" t="str">
        <f>査定協会提出用!D183</f>
        <v/>
      </c>
      <c r="E183" s="73" t="str">
        <f>査定協会提出用!E183</f>
        <v/>
      </c>
      <c r="F183" s="132" t="str">
        <f>査定協会提出用!F183</f>
        <v/>
      </c>
      <c r="G183" s="85" t="str">
        <f>査定協会提出用!G183</f>
        <v/>
      </c>
      <c r="H183" s="92" t="str">
        <f>査定協会提出用!H183</f>
        <v/>
      </c>
      <c r="I183" s="103" t="str">
        <f>査定協会提出用!I183</f>
        <v/>
      </c>
      <c r="J183" s="216" t="str">
        <f>査定協会提出用!J183</f>
        <v/>
      </c>
      <c r="K183" s="217">
        <f>査定協会提出用!K183</f>
        <v>0</v>
      </c>
      <c r="L183" s="113"/>
      <c r="M183" s="117" t="s">
        <v>14</v>
      </c>
      <c r="N183" s="124" t="s">
        <v>11</v>
      </c>
    </row>
    <row r="184" spans="2:14" ht="24.9" customHeight="1" x14ac:dyDescent="0.2">
      <c r="B184" s="51" t="str">
        <f>査定協会提出用!B184</f>
        <v/>
      </c>
      <c r="C184" s="60" t="str">
        <f>査定協会提出用!C184</f>
        <v/>
      </c>
      <c r="D184" s="68" t="str">
        <f>査定協会提出用!D184</f>
        <v/>
      </c>
      <c r="E184" s="73" t="str">
        <f>査定協会提出用!E184</f>
        <v/>
      </c>
      <c r="F184" s="132" t="str">
        <f>査定協会提出用!F184</f>
        <v/>
      </c>
      <c r="G184" s="85" t="str">
        <f>査定協会提出用!G184</f>
        <v/>
      </c>
      <c r="H184" s="92" t="str">
        <f>査定協会提出用!H184</f>
        <v/>
      </c>
      <c r="I184" s="103" t="str">
        <f>査定協会提出用!I184</f>
        <v/>
      </c>
      <c r="J184" s="216" t="str">
        <f>査定協会提出用!J184</f>
        <v/>
      </c>
      <c r="K184" s="217">
        <f>査定協会提出用!K184</f>
        <v>0</v>
      </c>
      <c r="L184" s="113"/>
      <c r="M184" s="117" t="s">
        <v>14</v>
      </c>
      <c r="N184" s="124" t="s">
        <v>11</v>
      </c>
    </row>
    <row r="185" spans="2:14" ht="24.9" customHeight="1" x14ac:dyDescent="0.2">
      <c r="B185" s="51" t="str">
        <f>査定協会提出用!B185</f>
        <v/>
      </c>
      <c r="C185" s="60" t="str">
        <f>査定協会提出用!C185</f>
        <v/>
      </c>
      <c r="D185" s="68" t="str">
        <f>査定協会提出用!D185</f>
        <v/>
      </c>
      <c r="E185" s="73" t="str">
        <f>査定協会提出用!E185</f>
        <v/>
      </c>
      <c r="F185" s="132" t="str">
        <f>査定協会提出用!F185</f>
        <v/>
      </c>
      <c r="G185" s="85" t="str">
        <f>査定協会提出用!G185</f>
        <v/>
      </c>
      <c r="H185" s="92" t="str">
        <f>査定協会提出用!H185</f>
        <v/>
      </c>
      <c r="I185" s="103" t="str">
        <f>査定協会提出用!I185</f>
        <v/>
      </c>
      <c r="J185" s="216" t="str">
        <f>査定協会提出用!J185</f>
        <v/>
      </c>
      <c r="K185" s="217">
        <f>査定協会提出用!K185</f>
        <v>0</v>
      </c>
      <c r="L185" s="113"/>
      <c r="M185" s="117" t="s">
        <v>14</v>
      </c>
      <c r="N185" s="124" t="s">
        <v>11</v>
      </c>
    </row>
    <row r="186" spans="2:14" ht="24.9" customHeight="1" x14ac:dyDescent="0.2">
      <c r="B186" s="51" t="str">
        <f>査定協会提出用!B186</f>
        <v/>
      </c>
      <c r="C186" s="60" t="str">
        <f>査定協会提出用!C186</f>
        <v/>
      </c>
      <c r="D186" s="68" t="str">
        <f>査定協会提出用!D186</f>
        <v/>
      </c>
      <c r="E186" s="73" t="str">
        <f>査定協会提出用!E186</f>
        <v/>
      </c>
      <c r="F186" s="132" t="str">
        <f>査定協会提出用!F186</f>
        <v/>
      </c>
      <c r="G186" s="85" t="str">
        <f>査定協会提出用!G186</f>
        <v/>
      </c>
      <c r="H186" s="92" t="str">
        <f>査定協会提出用!H186</f>
        <v/>
      </c>
      <c r="I186" s="103" t="str">
        <f>査定協会提出用!I186</f>
        <v/>
      </c>
      <c r="J186" s="216" t="str">
        <f>査定協会提出用!J186</f>
        <v/>
      </c>
      <c r="K186" s="217">
        <f>査定協会提出用!K186</f>
        <v>0</v>
      </c>
      <c r="L186" s="113"/>
      <c r="M186" s="117" t="s">
        <v>14</v>
      </c>
      <c r="N186" s="124" t="s">
        <v>11</v>
      </c>
    </row>
    <row r="187" spans="2:14" ht="24.9" customHeight="1" x14ac:dyDescent="0.2">
      <c r="B187" s="51" t="str">
        <f>査定協会提出用!B187</f>
        <v/>
      </c>
      <c r="C187" s="60" t="str">
        <f>査定協会提出用!C187</f>
        <v/>
      </c>
      <c r="D187" s="68" t="str">
        <f>査定協会提出用!D187</f>
        <v/>
      </c>
      <c r="E187" s="73" t="str">
        <f>査定協会提出用!E187</f>
        <v/>
      </c>
      <c r="F187" s="132" t="str">
        <f>査定協会提出用!F187</f>
        <v/>
      </c>
      <c r="G187" s="85" t="str">
        <f>査定協会提出用!G187</f>
        <v/>
      </c>
      <c r="H187" s="92" t="str">
        <f>査定協会提出用!H187</f>
        <v/>
      </c>
      <c r="I187" s="103" t="str">
        <f>査定協会提出用!I187</f>
        <v/>
      </c>
      <c r="J187" s="216" t="str">
        <f>査定協会提出用!J187</f>
        <v/>
      </c>
      <c r="K187" s="217">
        <f>査定協会提出用!K187</f>
        <v>0</v>
      </c>
      <c r="L187" s="113"/>
      <c r="M187" s="117" t="s">
        <v>14</v>
      </c>
      <c r="N187" s="124" t="s">
        <v>11</v>
      </c>
    </row>
    <row r="188" spans="2:14" ht="24.9" customHeight="1" x14ac:dyDescent="0.2">
      <c r="B188" s="51" t="str">
        <f>査定協会提出用!B188</f>
        <v/>
      </c>
      <c r="C188" s="60" t="str">
        <f>査定協会提出用!C188</f>
        <v/>
      </c>
      <c r="D188" s="68" t="str">
        <f>査定協会提出用!D188</f>
        <v/>
      </c>
      <c r="E188" s="73" t="str">
        <f>査定協会提出用!E188</f>
        <v/>
      </c>
      <c r="F188" s="132" t="str">
        <f>査定協会提出用!F188</f>
        <v/>
      </c>
      <c r="G188" s="85" t="str">
        <f>査定協会提出用!G188</f>
        <v/>
      </c>
      <c r="H188" s="92" t="str">
        <f>査定協会提出用!H188</f>
        <v/>
      </c>
      <c r="I188" s="103" t="str">
        <f>査定協会提出用!I188</f>
        <v/>
      </c>
      <c r="J188" s="216" t="str">
        <f>査定協会提出用!J188</f>
        <v/>
      </c>
      <c r="K188" s="217">
        <f>査定協会提出用!K188</f>
        <v>0</v>
      </c>
      <c r="L188" s="113"/>
      <c r="M188" s="117" t="s">
        <v>14</v>
      </c>
      <c r="N188" s="124" t="s">
        <v>11</v>
      </c>
    </row>
    <row r="189" spans="2:14" ht="24.9" customHeight="1" x14ac:dyDescent="0.2">
      <c r="B189" s="51" t="str">
        <f>査定協会提出用!B189</f>
        <v/>
      </c>
      <c r="C189" s="60" t="str">
        <f>査定協会提出用!C189</f>
        <v/>
      </c>
      <c r="D189" s="68" t="str">
        <f>査定協会提出用!D189</f>
        <v/>
      </c>
      <c r="E189" s="73" t="str">
        <f>査定協会提出用!E189</f>
        <v/>
      </c>
      <c r="F189" s="132" t="str">
        <f>査定協会提出用!F189</f>
        <v/>
      </c>
      <c r="G189" s="85" t="str">
        <f>査定協会提出用!G189</f>
        <v/>
      </c>
      <c r="H189" s="92" t="str">
        <f>査定協会提出用!H189</f>
        <v/>
      </c>
      <c r="I189" s="103" t="str">
        <f>査定協会提出用!I189</f>
        <v/>
      </c>
      <c r="J189" s="216" t="str">
        <f>査定協会提出用!J189</f>
        <v/>
      </c>
      <c r="K189" s="217">
        <f>査定協会提出用!K189</f>
        <v>0</v>
      </c>
      <c r="L189" s="113"/>
      <c r="M189" s="117" t="s">
        <v>14</v>
      </c>
      <c r="N189" s="124" t="s">
        <v>11</v>
      </c>
    </row>
    <row r="190" spans="2:14" ht="24.9" customHeight="1" x14ac:dyDescent="0.2">
      <c r="B190" s="51" t="str">
        <f>査定協会提出用!B190</f>
        <v/>
      </c>
      <c r="C190" s="60" t="str">
        <f>査定協会提出用!C190</f>
        <v/>
      </c>
      <c r="D190" s="68" t="str">
        <f>査定協会提出用!D190</f>
        <v/>
      </c>
      <c r="E190" s="73" t="str">
        <f>査定協会提出用!E190</f>
        <v/>
      </c>
      <c r="F190" s="132" t="str">
        <f>査定協会提出用!F190</f>
        <v/>
      </c>
      <c r="G190" s="85" t="str">
        <f>査定協会提出用!G190</f>
        <v/>
      </c>
      <c r="H190" s="92" t="str">
        <f>査定協会提出用!H190</f>
        <v/>
      </c>
      <c r="I190" s="103" t="str">
        <f>査定協会提出用!I190</f>
        <v/>
      </c>
      <c r="J190" s="216" t="str">
        <f>査定協会提出用!J190</f>
        <v/>
      </c>
      <c r="K190" s="217">
        <f>査定協会提出用!K190</f>
        <v>0</v>
      </c>
      <c r="L190" s="113"/>
      <c r="M190" s="117" t="s">
        <v>14</v>
      </c>
      <c r="N190" s="124" t="s">
        <v>11</v>
      </c>
    </row>
    <row r="191" spans="2:14" ht="24.9" customHeight="1" x14ac:dyDescent="0.2">
      <c r="B191" s="51" t="str">
        <f>査定協会提出用!B191</f>
        <v/>
      </c>
      <c r="C191" s="60" t="str">
        <f>査定協会提出用!C191</f>
        <v/>
      </c>
      <c r="D191" s="68" t="str">
        <f>査定協会提出用!D191</f>
        <v/>
      </c>
      <c r="E191" s="73" t="str">
        <f>査定協会提出用!E191</f>
        <v/>
      </c>
      <c r="F191" s="132" t="str">
        <f>査定協会提出用!F191</f>
        <v/>
      </c>
      <c r="G191" s="85" t="str">
        <f>査定協会提出用!G191</f>
        <v/>
      </c>
      <c r="H191" s="92" t="str">
        <f>査定協会提出用!H191</f>
        <v/>
      </c>
      <c r="I191" s="103" t="str">
        <f>査定協会提出用!I191</f>
        <v/>
      </c>
      <c r="J191" s="216" t="str">
        <f>査定協会提出用!J191</f>
        <v/>
      </c>
      <c r="K191" s="217">
        <f>査定協会提出用!K191</f>
        <v>0</v>
      </c>
      <c r="L191" s="113"/>
      <c r="M191" s="117" t="s">
        <v>14</v>
      </c>
      <c r="N191" s="124" t="s">
        <v>11</v>
      </c>
    </row>
    <row r="192" spans="2:14" ht="24.9" customHeight="1" x14ac:dyDescent="0.2">
      <c r="B192" s="51" t="str">
        <f>査定協会提出用!B192</f>
        <v/>
      </c>
      <c r="C192" s="60" t="str">
        <f>査定協会提出用!C192</f>
        <v/>
      </c>
      <c r="D192" s="68" t="str">
        <f>査定協会提出用!D192</f>
        <v/>
      </c>
      <c r="E192" s="73" t="str">
        <f>査定協会提出用!E192</f>
        <v/>
      </c>
      <c r="F192" s="132" t="str">
        <f>査定協会提出用!F192</f>
        <v/>
      </c>
      <c r="G192" s="85" t="str">
        <f>査定協会提出用!G192</f>
        <v/>
      </c>
      <c r="H192" s="92" t="str">
        <f>査定協会提出用!H192</f>
        <v/>
      </c>
      <c r="I192" s="103" t="str">
        <f>査定協会提出用!I192</f>
        <v/>
      </c>
      <c r="J192" s="216" t="str">
        <f>査定協会提出用!J192</f>
        <v/>
      </c>
      <c r="K192" s="217">
        <f>査定協会提出用!K192</f>
        <v>0</v>
      </c>
      <c r="L192" s="113"/>
      <c r="M192" s="117" t="s">
        <v>14</v>
      </c>
      <c r="N192" s="124" t="s">
        <v>11</v>
      </c>
    </row>
    <row r="193" spans="2:14" ht="24.9" customHeight="1" x14ac:dyDescent="0.2">
      <c r="B193" s="51" t="str">
        <f>査定協会提出用!B193</f>
        <v/>
      </c>
      <c r="C193" s="60" t="str">
        <f>査定協会提出用!C193</f>
        <v/>
      </c>
      <c r="D193" s="68" t="str">
        <f>査定協会提出用!D193</f>
        <v/>
      </c>
      <c r="E193" s="73" t="str">
        <f>査定協会提出用!E193</f>
        <v/>
      </c>
      <c r="F193" s="132" t="str">
        <f>査定協会提出用!F193</f>
        <v/>
      </c>
      <c r="G193" s="85" t="str">
        <f>査定協会提出用!G193</f>
        <v/>
      </c>
      <c r="H193" s="92" t="str">
        <f>査定協会提出用!H193</f>
        <v/>
      </c>
      <c r="I193" s="103" t="str">
        <f>査定協会提出用!I193</f>
        <v/>
      </c>
      <c r="J193" s="216" t="str">
        <f>査定協会提出用!J193</f>
        <v/>
      </c>
      <c r="K193" s="217">
        <f>査定協会提出用!K193</f>
        <v>0</v>
      </c>
      <c r="L193" s="113"/>
      <c r="M193" s="117" t="s">
        <v>14</v>
      </c>
      <c r="N193" s="124" t="s">
        <v>11</v>
      </c>
    </row>
    <row r="194" spans="2:14" ht="24.9" customHeight="1" x14ac:dyDescent="0.2">
      <c r="B194" s="51" t="str">
        <f>査定協会提出用!B194</f>
        <v/>
      </c>
      <c r="C194" s="60" t="str">
        <f>査定協会提出用!C194</f>
        <v/>
      </c>
      <c r="D194" s="68" t="str">
        <f>査定協会提出用!D194</f>
        <v/>
      </c>
      <c r="E194" s="73" t="str">
        <f>査定協会提出用!E194</f>
        <v/>
      </c>
      <c r="F194" s="132" t="str">
        <f>査定協会提出用!F194</f>
        <v/>
      </c>
      <c r="G194" s="85" t="str">
        <f>査定協会提出用!G194</f>
        <v/>
      </c>
      <c r="H194" s="92" t="str">
        <f>査定協会提出用!H194</f>
        <v/>
      </c>
      <c r="I194" s="103" t="str">
        <f>査定協会提出用!I194</f>
        <v/>
      </c>
      <c r="J194" s="216" t="str">
        <f>査定協会提出用!J194</f>
        <v/>
      </c>
      <c r="K194" s="217">
        <f>査定協会提出用!K194</f>
        <v>0</v>
      </c>
      <c r="L194" s="113"/>
      <c r="M194" s="117" t="s">
        <v>14</v>
      </c>
      <c r="N194" s="124" t="s">
        <v>11</v>
      </c>
    </row>
    <row r="195" spans="2:14" ht="24.9" customHeight="1" x14ac:dyDescent="0.2">
      <c r="B195" s="51" t="str">
        <f>査定協会提出用!B195</f>
        <v/>
      </c>
      <c r="C195" s="60" t="str">
        <f>査定協会提出用!C195</f>
        <v/>
      </c>
      <c r="D195" s="68" t="str">
        <f>査定協会提出用!D195</f>
        <v/>
      </c>
      <c r="E195" s="73" t="str">
        <f>査定協会提出用!E195</f>
        <v/>
      </c>
      <c r="F195" s="132" t="str">
        <f>査定協会提出用!F195</f>
        <v/>
      </c>
      <c r="G195" s="85" t="str">
        <f>査定協会提出用!G195</f>
        <v/>
      </c>
      <c r="H195" s="92" t="str">
        <f>査定協会提出用!H195</f>
        <v/>
      </c>
      <c r="I195" s="103" t="str">
        <f>査定協会提出用!I195</f>
        <v/>
      </c>
      <c r="J195" s="216" t="str">
        <f>査定協会提出用!J195</f>
        <v/>
      </c>
      <c r="K195" s="217">
        <f>査定協会提出用!K195</f>
        <v>0</v>
      </c>
      <c r="L195" s="113"/>
      <c r="M195" s="117" t="s">
        <v>14</v>
      </c>
      <c r="N195" s="124" t="s">
        <v>11</v>
      </c>
    </row>
    <row r="196" spans="2:14" ht="24.9" customHeight="1" x14ac:dyDescent="0.2">
      <c r="B196" s="51" t="str">
        <f>査定協会提出用!B196</f>
        <v/>
      </c>
      <c r="C196" s="60" t="str">
        <f>査定協会提出用!C196</f>
        <v/>
      </c>
      <c r="D196" s="68" t="str">
        <f>査定協会提出用!D196</f>
        <v/>
      </c>
      <c r="E196" s="73" t="str">
        <f>査定協会提出用!E196</f>
        <v/>
      </c>
      <c r="F196" s="132" t="str">
        <f>査定協会提出用!F196</f>
        <v/>
      </c>
      <c r="G196" s="85" t="str">
        <f>査定協会提出用!G196</f>
        <v/>
      </c>
      <c r="H196" s="92" t="str">
        <f>査定協会提出用!H196</f>
        <v/>
      </c>
      <c r="I196" s="103" t="str">
        <f>査定協会提出用!I196</f>
        <v/>
      </c>
      <c r="J196" s="216" t="str">
        <f>査定協会提出用!J196</f>
        <v/>
      </c>
      <c r="K196" s="217">
        <f>査定協会提出用!K196</f>
        <v>0</v>
      </c>
      <c r="L196" s="113"/>
      <c r="M196" s="117" t="s">
        <v>14</v>
      </c>
      <c r="N196" s="124" t="s">
        <v>11</v>
      </c>
    </row>
    <row r="197" spans="2:14" ht="24.9" customHeight="1" x14ac:dyDescent="0.2">
      <c r="B197" s="51" t="str">
        <f>査定協会提出用!B197</f>
        <v/>
      </c>
      <c r="C197" s="60" t="str">
        <f>査定協会提出用!C197</f>
        <v/>
      </c>
      <c r="D197" s="68" t="str">
        <f>査定協会提出用!D197</f>
        <v/>
      </c>
      <c r="E197" s="73" t="str">
        <f>査定協会提出用!E197</f>
        <v/>
      </c>
      <c r="F197" s="132" t="str">
        <f>査定協会提出用!F197</f>
        <v/>
      </c>
      <c r="G197" s="85" t="str">
        <f>査定協会提出用!G197</f>
        <v/>
      </c>
      <c r="H197" s="92" t="str">
        <f>査定協会提出用!H197</f>
        <v/>
      </c>
      <c r="I197" s="103" t="str">
        <f>査定協会提出用!I197</f>
        <v/>
      </c>
      <c r="J197" s="216" t="str">
        <f>査定協会提出用!J197</f>
        <v/>
      </c>
      <c r="K197" s="217">
        <f>査定協会提出用!K197</f>
        <v>0</v>
      </c>
      <c r="L197" s="113"/>
      <c r="M197" s="117" t="s">
        <v>14</v>
      </c>
      <c r="N197" s="124" t="s">
        <v>11</v>
      </c>
    </row>
    <row r="198" spans="2:14" ht="24.9" customHeight="1" x14ac:dyDescent="0.2">
      <c r="B198" s="51" t="str">
        <f>査定協会提出用!B198</f>
        <v/>
      </c>
      <c r="C198" s="60" t="str">
        <f>査定協会提出用!C198</f>
        <v/>
      </c>
      <c r="D198" s="68" t="str">
        <f>査定協会提出用!D198</f>
        <v/>
      </c>
      <c r="E198" s="73" t="str">
        <f>査定協会提出用!E198</f>
        <v/>
      </c>
      <c r="F198" s="132" t="str">
        <f>査定協会提出用!F198</f>
        <v/>
      </c>
      <c r="G198" s="85" t="str">
        <f>査定協会提出用!G198</f>
        <v/>
      </c>
      <c r="H198" s="92" t="str">
        <f>査定協会提出用!H198</f>
        <v/>
      </c>
      <c r="I198" s="103" t="str">
        <f>査定協会提出用!I198</f>
        <v/>
      </c>
      <c r="J198" s="216" t="str">
        <f>査定協会提出用!J198</f>
        <v/>
      </c>
      <c r="K198" s="217">
        <f>査定協会提出用!K198</f>
        <v>0</v>
      </c>
      <c r="L198" s="113"/>
      <c r="M198" s="117" t="s">
        <v>14</v>
      </c>
      <c r="N198" s="124" t="s">
        <v>11</v>
      </c>
    </row>
    <row r="199" spans="2:14" ht="24.9" customHeight="1" x14ac:dyDescent="0.2">
      <c r="B199" s="51" t="str">
        <f>査定協会提出用!B199</f>
        <v/>
      </c>
      <c r="C199" s="60" t="str">
        <f>査定協会提出用!C199</f>
        <v/>
      </c>
      <c r="D199" s="68" t="str">
        <f>査定協会提出用!D199</f>
        <v/>
      </c>
      <c r="E199" s="73" t="str">
        <f>査定協会提出用!E199</f>
        <v/>
      </c>
      <c r="F199" s="132" t="str">
        <f>査定協会提出用!F199</f>
        <v/>
      </c>
      <c r="G199" s="85" t="str">
        <f>査定協会提出用!G199</f>
        <v/>
      </c>
      <c r="H199" s="92" t="str">
        <f>査定協会提出用!H199</f>
        <v/>
      </c>
      <c r="I199" s="103" t="str">
        <f>査定協会提出用!I199</f>
        <v/>
      </c>
      <c r="J199" s="216" t="str">
        <f>査定協会提出用!J199</f>
        <v/>
      </c>
      <c r="K199" s="217">
        <f>査定協会提出用!K199</f>
        <v>0</v>
      </c>
      <c r="L199" s="113"/>
      <c r="M199" s="117" t="s">
        <v>14</v>
      </c>
      <c r="N199" s="124" t="s">
        <v>11</v>
      </c>
    </row>
    <row r="200" spans="2:14" ht="24.9" customHeight="1" x14ac:dyDescent="0.2">
      <c r="B200" s="52" t="str">
        <f>査定協会提出用!B200</f>
        <v/>
      </c>
      <c r="C200" s="61" t="str">
        <f>査定協会提出用!C200</f>
        <v/>
      </c>
      <c r="D200" s="69" t="str">
        <f>査定協会提出用!D200</f>
        <v/>
      </c>
      <c r="E200" s="74" t="str">
        <f>査定協会提出用!E200</f>
        <v/>
      </c>
      <c r="F200" s="81" t="str">
        <f>査定協会提出用!F200</f>
        <v/>
      </c>
      <c r="G200" s="86" t="str">
        <f>査定協会提出用!G200</f>
        <v/>
      </c>
      <c r="H200" s="93" t="str">
        <f>査定協会提出用!H200</f>
        <v/>
      </c>
      <c r="I200" s="104" t="str">
        <f>査定協会提出用!I200</f>
        <v/>
      </c>
      <c r="J200" s="218" t="str">
        <f>査定協会提出用!J200</f>
        <v/>
      </c>
      <c r="K200" s="219">
        <f>査定協会提出用!K200</f>
        <v>0</v>
      </c>
      <c r="L200" s="114"/>
      <c r="M200" s="118" t="s">
        <v>14</v>
      </c>
      <c r="N200" s="125" t="s">
        <v>11</v>
      </c>
    </row>
    <row r="201" spans="2:14" ht="24.9" customHeight="1" x14ac:dyDescent="0.2">
      <c r="B201" s="50" t="str">
        <f>査定協会提出用!B201</f>
        <v/>
      </c>
      <c r="C201" s="59" t="str">
        <f>査定協会提出用!C201</f>
        <v/>
      </c>
      <c r="D201" s="67" t="str">
        <f>査定協会提出用!D201</f>
        <v/>
      </c>
      <c r="E201" s="72" t="str">
        <f>査定協会提出用!E201</f>
        <v/>
      </c>
      <c r="F201" s="131" t="str">
        <f>査定協会提出用!F201</f>
        <v/>
      </c>
      <c r="G201" s="84" t="str">
        <f>査定協会提出用!G201</f>
        <v/>
      </c>
      <c r="H201" s="91" t="str">
        <f>査定協会提出用!H201</f>
        <v/>
      </c>
      <c r="I201" s="102" t="str">
        <f>査定協会提出用!I201</f>
        <v/>
      </c>
      <c r="J201" s="214" t="str">
        <f>査定協会提出用!J201</f>
        <v/>
      </c>
      <c r="K201" s="215">
        <f>査定協会提出用!K201</f>
        <v>0</v>
      </c>
      <c r="L201" s="112"/>
      <c r="M201" s="116" t="s">
        <v>14</v>
      </c>
      <c r="N201" s="123" t="s">
        <v>11</v>
      </c>
    </row>
    <row r="202" spans="2:14" ht="24.9" customHeight="1" x14ac:dyDescent="0.2">
      <c r="B202" s="51" t="str">
        <f>査定協会提出用!B202</f>
        <v/>
      </c>
      <c r="C202" s="60" t="str">
        <f>査定協会提出用!C202</f>
        <v/>
      </c>
      <c r="D202" s="68" t="str">
        <f>査定協会提出用!D202</f>
        <v/>
      </c>
      <c r="E202" s="73" t="str">
        <f>査定協会提出用!E202</f>
        <v/>
      </c>
      <c r="F202" s="132" t="str">
        <f>査定協会提出用!F202</f>
        <v/>
      </c>
      <c r="G202" s="85" t="str">
        <f>査定協会提出用!G202</f>
        <v/>
      </c>
      <c r="H202" s="92" t="str">
        <f>査定協会提出用!H202</f>
        <v/>
      </c>
      <c r="I202" s="103" t="str">
        <f>査定協会提出用!I202</f>
        <v/>
      </c>
      <c r="J202" s="216" t="str">
        <f>査定協会提出用!J202</f>
        <v/>
      </c>
      <c r="K202" s="217">
        <f>査定協会提出用!K202</f>
        <v>0</v>
      </c>
      <c r="L202" s="113"/>
      <c r="M202" s="117" t="s">
        <v>14</v>
      </c>
      <c r="N202" s="124" t="s">
        <v>11</v>
      </c>
    </row>
    <row r="203" spans="2:14" ht="24.9" customHeight="1" x14ac:dyDescent="0.2">
      <c r="B203" s="51" t="str">
        <f>査定協会提出用!B203</f>
        <v/>
      </c>
      <c r="C203" s="60" t="str">
        <f>査定協会提出用!C203</f>
        <v/>
      </c>
      <c r="D203" s="68" t="str">
        <f>査定協会提出用!D203</f>
        <v/>
      </c>
      <c r="E203" s="73" t="str">
        <f>査定協会提出用!E203</f>
        <v/>
      </c>
      <c r="F203" s="132" t="str">
        <f>査定協会提出用!F203</f>
        <v/>
      </c>
      <c r="G203" s="85" t="str">
        <f>査定協会提出用!G203</f>
        <v/>
      </c>
      <c r="H203" s="92" t="str">
        <f>査定協会提出用!H203</f>
        <v/>
      </c>
      <c r="I203" s="103" t="str">
        <f>査定協会提出用!I203</f>
        <v/>
      </c>
      <c r="J203" s="216" t="str">
        <f>査定協会提出用!J203</f>
        <v/>
      </c>
      <c r="K203" s="217">
        <f>査定協会提出用!K203</f>
        <v>0</v>
      </c>
      <c r="L203" s="113"/>
      <c r="M203" s="117" t="s">
        <v>14</v>
      </c>
      <c r="N203" s="124" t="s">
        <v>11</v>
      </c>
    </row>
    <row r="204" spans="2:14" ht="24.9" customHeight="1" x14ac:dyDescent="0.2">
      <c r="B204" s="51" t="str">
        <f>査定協会提出用!B204</f>
        <v/>
      </c>
      <c r="C204" s="60" t="str">
        <f>査定協会提出用!C204</f>
        <v/>
      </c>
      <c r="D204" s="68" t="str">
        <f>査定協会提出用!D204</f>
        <v/>
      </c>
      <c r="E204" s="73" t="str">
        <f>査定協会提出用!E204</f>
        <v/>
      </c>
      <c r="F204" s="132" t="str">
        <f>査定協会提出用!F204</f>
        <v/>
      </c>
      <c r="G204" s="85" t="str">
        <f>査定協会提出用!G204</f>
        <v/>
      </c>
      <c r="H204" s="92" t="str">
        <f>査定協会提出用!H204</f>
        <v/>
      </c>
      <c r="I204" s="103" t="str">
        <f>査定協会提出用!I204</f>
        <v/>
      </c>
      <c r="J204" s="216" t="str">
        <f>査定協会提出用!J204</f>
        <v/>
      </c>
      <c r="K204" s="217">
        <f>査定協会提出用!K204</f>
        <v>0</v>
      </c>
      <c r="L204" s="113"/>
      <c r="M204" s="117" t="s">
        <v>14</v>
      </c>
      <c r="N204" s="124" t="s">
        <v>11</v>
      </c>
    </row>
    <row r="205" spans="2:14" ht="24.9" customHeight="1" x14ac:dyDescent="0.2">
      <c r="B205" s="51" t="str">
        <f>査定協会提出用!B205</f>
        <v/>
      </c>
      <c r="C205" s="60" t="str">
        <f>査定協会提出用!C205</f>
        <v/>
      </c>
      <c r="D205" s="68" t="str">
        <f>査定協会提出用!D205</f>
        <v/>
      </c>
      <c r="E205" s="73" t="str">
        <f>査定協会提出用!E205</f>
        <v/>
      </c>
      <c r="F205" s="132" t="str">
        <f>査定協会提出用!F205</f>
        <v/>
      </c>
      <c r="G205" s="85" t="str">
        <f>査定協会提出用!G205</f>
        <v/>
      </c>
      <c r="H205" s="92" t="str">
        <f>査定協会提出用!H205</f>
        <v/>
      </c>
      <c r="I205" s="103" t="str">
        <f>査定協会提出用!I205</f>
        <v/>
      </c>
      <c r="J205" s="216" t="str">
        <f>査定協会提出用!J205</f>
        <v/>
      </c>
      <c r="K205" s="217">
        <f>査定協会提出用!K205</f>
        <v>0</v>
      </c>
      <c r="L205" s="113"/>
      <c r="M205" s="117" t="s">
        <v>14</v>
      </c>
      <c r="N205" s="124" t="s">
        <v>11</v>
      </c>
    </row>
    <row r="206" spans="2:14" ht="24.9" customHeight="1" x14ac:dyDescent="0.2">
      <c r="B206" s="51" t="str">
        <f>査定協会提出用!B206</f>
        <v/>
      </c>
      <c r="C206" s="60" t="str">
        <f>査定協会提出用!C206</f>
        <v/>
      </c>
      <c r="D206" s="68" t="str">
        <f>査定協会提出用!D206</f>
        <v/>
      </c>
      <c r="E206" s="73" t="str">
        <f>査定協会提出用!E206</f>
        <v/>
      </c>
      <c r="F206" s="132" t="str">
        <f>査定協会提出用!F206</f>
        <v/>
      </c>
      <c r="G206" s="85" t="str">
        <f>査定協会提出用!G206</f>
        <v/>
      </c>
      <c r="H206" s="92" t="str">
        <f>査定協会提出用!H206</f>
        <v/>
      </c>
      <c r="I206" s="103" t="str">
        <f>査定協会提出用!I206</f>
        <v/>
      </c>
      <c r="J206" s="216" t="str">
        <f>査定協会提出用!J206</f>
        <v/>
      </c>
      <c r="K206" s="217">
        <f>査定協会提出用!K206</f>
        <v>0</v>
      </c>
      <c r="L206" s="113"/>
      <c r="M206" s="117" t="s">
        <v>14</v>
      </c>
      <c r="N206" s="124" t="s">
        <v>11</v>
      </c>
    </row>
    <row r="207" spans="2:14" ht="24.9" customHeight="1" x14ac:dyDescent="0.2">
      <c r="B207" s="51" t="str">
        <f>査定協会提出用!B207</f>
        <v/>
      </c>
      <c r="C207" s="60" t="str">
        <f>査定協会提出用!C207</f>
        <v/>
      </c>
      <c r="D207" s="68" t="str">
        <f>査定協会提出用!D207</f>
        <v/>
      </c>
      <c r="E207" s="73" t="str">
        <f>査定協会提出用!E207</f>
        <v/>
      </c>
      <c r="F207" s="132" t="str">
        <f>査定協会提出用!F207</f>
        <v/>
      </c>
      <c r="G207" s="85" t="str">
        <f>査定協会提出用!G207</f>
        <v/>
      </c>
      <c r="H207" s="92" t="str">
        <f>査定協会提出用!H207</f>
        <v/>
      </c>
      <c r="I207" s="103" t="str">
        <f>査定協会提出用!I207</f>
        <v/>
      </c>
      <c r="J207" s="216" t="str">
        <f>査定協会提出用!J207</f>
        <v/>
      </c>
      <c r="K207" s="217">
        <f>査定協会提出用!K207</f>
        <v>0</v>
      </c>
      <c r="L207" s="113"/>
      <c r="M207" s="117" t="s">
        <v>14</v>
      </c>
      <c r="N207" s="124" t="s">
        <v>11</v>
      </c>
    </row>
    <row r="208" spans="2:14" ht="24.9" customHeight="1" x14ac:dyDescent="0.2">
      <c r="B208" s="51" t="str">
        <f>査定協会提出用!B208</f>
        <v/>
      </c>
      <c r="C208" s="60" t="str">
        <f>査定協会提出用!C208</f>
        <v/>
      </c>
      <c r="D208" s="68" t="str">
        <f>査定協会提出用!D208</f>
        <v/>
      </c>
      <c r="E208" s="73" t="str">
        <f>査定協会提出用!E208</f>
        <v/>
      </c>
      <c r="F208" s="132" t="str">
        <f>査定協会提出用!F208</f>
        <v/>
      </c>
      <c r="G208" s="85" t="str">
        <f>査定協会提出用!G208</f>
        <v/>
      </c>
      <c r="H208" s="92" t="str">
        <f>査定協会提出用!H208</f>
        <v/>
      </c>
      <c r="I208" s="103" t="str">
        <f>査定協会提出用!I208</f>
        <v/>
      </c>
      <c r="J208" s="216" t="str">
        <f>査定協会提出用!J208</f>
        <v/>
      </c>
      <c r="K208" s="217">
        <f>査定協会提出用!K208</f>
        <v>0</v>
      </c>
      <c r="L208" s="113"/>
      <c r="M208" s="117" t="s">
        <v>14</v>
      </c>
      <c r="N208" s="124" t="s">
        <v>11</v>
      </c>
    </row>
    <row r="209" spans="2:14" ht="24.9" customHeight="1" x14ac:dyDescent="0.2">
      <c r="B209" s="51" t="str">
        <f>査定協会提出用!B209</f>
        <v/>
      </c>
      <c r="C209" s="60" t="str">
        <f>査定協会提出用!C209</f>
        <v/>
      </c>
      <c r="D209" s="68" t="str">
        <f>査定協会提出用!D209</f>
        <v/>
      </c>
      <c r="E209" s="73" t="str">
        <f>査定協会提出用!E209</f>
        <v/>
      </c>
      <c r="F209" s="132" t="str">
        <f>査定協会提出用!F209</f>
        <v/>
      </c>
      <c r="G209" s="85" t="str">
        <f>査定協会提出用!G209</f>
        <v/>
      </c>
      <c r="H209" s="92" t="str">
        <f>査定協会提出用!H209</f>
        <v/>
      </c>
      <c r="I209" s="103" t="str">
        <f>査定協会提出用!I209</f>
        <v/>
      </c>
      <c r="J209" s="216" t="str">
        <f>査定協会提出用!J209</f>
        <v/>
      </c>
      <c r="K209" s="217">
        <f>査定協会提出用!K209</f>
        <v>0</v>
      </c>
      <c r="L209" s="113"/>
      <c r="M209" s="117" t="s">
        <v>14</v>
      </c>
      <c r="N209" s="124" t="s">
        <v>11</v>
      </c>
    </row>
    <row r="210" spans="2:14" ht="24.9" customHeight="1" x14ac:dyDescent="0.2">
      <c r="B210" s="51" t="str">
        <f>査定協会提出用!B210</f>
        <v/>
      </c>
      <c r="C210" s="60" t="str">
        <f>査定協会提出用!C210</f>
        <v/>
      </c>
      <c r="D210" s="68" t="str">
        <f>査定協会提出用!D210</f>
        <v/>
      </c>
      <c r="E210" s="73" t="str">
        <f>査定協会提出用!E210</f>
        <v/>
      </c>
      <c r="F210" s="132" t="str">
        <f>査定協会提出用!F210</f>
        <v/>
      </c>
      <c r="G210" s="85" t="str">
        <f>査定協会提出用!G210</f>
        <v/>
      </c>
      <c r="H210" s="92" t="str">
        <f>査定協会提出用!H210</f>
        <v/>
      </c>
      <c r="I210" s="103" t="str">
        <f>査定協会提出用!I210</f>
        <v/>
      </c>
      <c r="J210" s="216" t="str">
        <f>査定協会提出用!J210</f>
        <v/>
      </c>
      <c r="K210" s="217">
        <f>査定協会提出用!K210</f>
        <v>0</v>
      </c>
      <c r="L210" s="113"/>
      <c r="M210" s="117" t="s">
        <v>14</v>
      </c>
      <c r="N210" s="124" t="s">
        <v>11</v>
      </c>
    </row>
    <row r="211" spans="2:14" ht="24.9" customHeight="1" x14ac:dyDescent="0.2">
      <c r="B211" s="51" t="str">
        <f>査定協会提出用!B211</f>
        <v/>
      </c>
      <c r="C211" s="60" t="str">
        <f>査定協会提出用!C211</f>
        <v/>
      </c>
      <c r="D211" s="68" t="str">
        <f>査定協会提出用!D211</f>
        <v/>
      </c>
      <c r="E211" s="73" t="str">
        <f>査定協会提出用!E211</f>
        <v/>
      </c>
      <c r="F211" s="132" t="str">
        <f>査定協会提出用!F211</f>
        <v/>
      </c>
      <c r="G211" s="85" t="str">
        <f>査定協会提出用!G211</f>
        <v/>
      </c>
      <c r="H211" s="92" t="str">
        <f>査定協会提出用!H211</f>
        <v/>
      </c>
      <c r="I211" s="103" t="str">
        <f>査定協会提出用!I211</f>
        <v/>
      </c>
      <c r="J211" s="216" t="str">
        <f>査定協会提出用!J211</f>
        <v/>
      </c>
      <c r="K211" s="217">
        <f>査定協会提出用!K211</f>
        <v>0</v>
      </c>
      <c r="L211" s="113"/>
      <c r="M211" s="117" t="s">
        <v>14</v>
      </c>
      <c r="N211" s="124" t="s">
        <v>11</v>
      </c>
    </row>
    <row r="212" spans="2:14" ht="24.9" customHeight="1" x14ac:dyDescent="0.2">
      <c r="B212" s="51" t="str">
        <f>査定協会提出用!B212</f>
        <v/>
      </c>
      <c r="C212" s="60" t="str">
        <f>査定協会提出用!C212</f>
        <v/>
      </c>
      <c r="D212" s="68" t="str">
        <f>査定協会提出用!D212</f>
        <v/>
      </c>
      <c r="E212" s="73" t="str">
        <f>査定協会提出用!E212</f>
        <v/>
      </c>
      <c r="F212" s="132" t="str">
        <f>査定協会提出用!F212</f>
        <v/>
      </c>
      <c r="G212" s="85" t="str">
        <f>査定協会提出用!G212</f>
        <v/>
      </c>
      <c r="H212" s="92" t="str">
        <f>査定協会提出用!H212</f>
        <v/>
      </c>
      <c r="I212" s="103" t="str">
        <f>査定協会提出用!I212</f>
        <v/>
      </c>
      <c r="J212" s="216" t="str">
        <f>査定協会提出用!J212</f>
        <v/>
      </c>
      <c r="K212" s="217">
        <f>査定協会提出用!K212</f>
        <v>0</v>
      </c>
      <c r="L212" s="113"/>
      <c r="M212" s="117" t="s">
        <v>14</v>
      </c>
      <c r="N212" s="124" t="s">
        <v>11</v>
      </c>
    </row>
    <row r="213" spans="2:14" ht="24.9" customHeight="1" x14ac:dyDescent="0.2">
      <c r="B213" s="51" t="str">
        <f>査定協会提出用!B213</f>
        <v/>
      </c>
      <c r="C213" s="60" t="str">
        <f>査定協会提出用!C213</f>
        <v/>
      </c>
      <c r="D213" s="68" t="str">
        <f>査定協会提出用!D213</f>
        <v/>
      </c>
      <c r="E213" s="73" t="str">
        <f>査定協会提出用!E213</f>
        <v/>
      </c>
      <c r="F213" s="132" t="str">
        <f>査定協会提出用!F213</f>
        <v/>
      </c>
      <c r="G213" s="85" t="str">
        <f>査定協会提出用!G213</f>
        <v/>
      </c>
      <c r="H213" s="92" t="str">
        <f>査定協会提出用!H213</f>
        <v/>
      </c>
      <c r="I213" s="103" t="str">
        <f>査定協会提出用!I213</f>
        <v/>
      </c>
      <c r="J213" s="216" t="str">
        <f>査定協会提出用!J213</f>
        <v/>
      </c>
      <c r="K213" s="217">
        <f>査定協会提出用!K213</f>
        <v>0</v>
      </c>
      <c r="L213" s="113"/>
      <c r="M213" s="117" t="s">
        <v>14</v>
      </c>
      <c r="N213" s="124" t="s">
        <v>11</v>
      </c>
    </row>
    <row r="214" spans="2:14" ht="24.9" customHeight="1" x14ac:dyDescent="0.2">
      <c r="B214" s="51" t="str">
        <f>査定協会提出用!B214</f>
        <v/>
      </c>
      <c r="C214" s="60" t="str">
        <f>査定協会提出用!C214</f>
        <v/>
      </c>
      <c r="D214" s="68" t="str">
        <f>査定協会提出用!D214</f>
        <v/>
      </c>
      <c r="E214" s="73" t="str">
        <f>査定協会提出用!E214</f>
        <v/>
      </c>
      <c r="F214" s="132" t="str">
        <f>査定協会提出用!F214</f>
        <v/>
      </c>
      <c r="G214" s="85" t="str">
        <f>査定協会提出用!G214</f>
        <v/>
      </c>
      <c r="H214" s="92" t="str">
        <f>査定協会提出用!H214</f>
        <v/>
      </c>
      <c r="I214" s="103" t="str">
        <f>査定協会提出用!I214</f>
        <v/>
      </c>
      <c r="J214" s="216" t="str">
        <f>査定協会提出用!J214</f>
        <v/>
      </c>
      <c r="K214" s="217">
        <f>査定協会提出用!K214</f>
        <v>0</v>
      </c>
      <c r="L214" s="113"/>
      <c r="M214" s="117" t="s">
        <v>14</v>
      </c>
      <c r="N214" s="124" t="s">
        <v>11</v>
      </c>
    </row>
    <row r="215" spans="2:14" ht="24.9" customHeight="1" x14ac:dyDescent="0.2">
      <c r="B215" s="51" t="str">
        <f>査定協会提出用!B215</f>
        <v/>
      </c>
      <c r="C215" s="60" t="str">
        <f>査定協会提出用!C215</f>
        <v/>
      </c>
      <c r="D215" s="68" t="str">
        <f>査定協会提出用!D215</f>
        <v/>
      </c>
      <c r="E215" s="73" t="str">
        <f>査定協会提出用!E215</f>
        <v/>
      </c>
      <c r="F215" s="132" t="str">
        <f>査定協会提出用!F215</f>
        <v/>
      </c>
      <c r="G215" s="85" t="str">
        <f>査定協会提出用!G215</f>
        <v/>
      </c>
      <c r="H215" s="92" t="str">
        <f>査定協会提出用!H215</f>
        <v/>
      </c>
      <c r="I215" s="103" t="str">
        <f>査定協会提出用!I215</f>
        <v/>
      </c>
      <c r="J215" s="216" t="str">
        <f>査定協会提出用!J215</f>
        <v/>
      </c>
      <c r="K215" s="217">
        <f>査定協会提出用!K215</f>
        <v>0</v>
      </c>
      <c r="L215" s="113"/>
      <c r="M215" s="117" t="s">
        <v>14</v>
      </c>
      <c r="N215" s="124" t="s">
        <v>11</v>
      </c>
    </row>
    <row r="216" spans="2:14" ht="24.9" customHeight="1" x14ac:dyDescent="0.2">
      <c r="B216" s="51" t="str">
        <f>査定協会提出用!B216</f>
        <v/>
      </c>
      <c r="C216" s="60" t="str">
        <f>査定協会提出用!C216</f>
        <v/>
      </c>
      <c r="D216" s="68" t="str">
        <f>査定協会提出用!D216</f>
        <v/>
      </c>
      <c r="E216" s="73" t="str">
        <f>査定協会提出用!E216</f>
        <v/>
      </c>
      <c r="F216" s="132" t="str">
        <f>査定協会提出用!F216</f>
        <v/>
      </c>
      <c r="G216" s="85" t="str">
        <f>査定協会提出用!G216</f>
        <v/>
      </c>
      <c r="H216" s="92" t="str">
        <f>査定協会提出用!H216</f>
        <v/>
      </c>
      <c r="I216" s="103" t="str">
        <f>査定協会提出用!I216</f>
        <v/>
      </c>
      <c r="J216" s="216" t="str">
        <f>査定協会提出用!J216</f>
        <v/>
      </c>
      <c r="K216" s="217">
        <f>査定協会提出用!K216</f>
        <v>0</v>
      </c>
      <c r="L216" s="113"/>
      <c r="M216" s="117" t="s">
        <v>14</v>
      </c>
      <c r="N216" s="124" t="s">
        <v>11</v>
      </c>
    </row>
    <row r="217" spans="2:14" ht="24.9" customHeight="1" x14ac:dyDescent="0.2">
      <c r="B217" s="51" t="str">
        <f>査定協会提出用!B217</f>
        <v/>
      </c>
      <c r="C217" s="60" t="str">
        <f>査定協会提出用!C217</f>
        <v/>
      </c>
      <c r="D217" s="68" t="str">
        <f>査定協会提出用!D217</f>
        <v/>
      </c>
      <c r="E217" s="73" t="str">
        <f>査定協会提出用!E217</f>
        <v/>
      </c>
      <c r="F217" s="132" t="str">
        <f>査定協会提出用!F217</f>
        <v/>
      </c>
      <c r="G217" s="85" t="str">
        <f>査定協会提出用!G217</f>
        <v/>
      </c>
      <c r="H217" s="92" t="str">
        <f>査定協会提出用!H217</f>
        <v/>
      </c>
      <c r="I217" s="103" t="str">
        <f>査定協会提出用!I217</f>
        <v/>
      </c>
      <c r="J217" s="216" t="str">
        <f>査定協会提出用!J217</f>
        <v/>
      </c>
      <c r="K217" s="217">
        <f>査定協会提出用!K217</f>
        <v>0</v>
      </c>
      <c r="L217" s="113"/>
      <c r="M217" s="117" t="s">
        <v>14</v>
      </c>
      <c r="N217" s="124" t="s">
        <v>11</v>
      </c>
    </row>
    <row r="218" spans="2:14" ht="24.9" customHeight="1" x14ac:dyDescent="0.2">
      <c r="B218" s="51" t="str">
        <f>査定協会提出用!B218</f>
        <v/>
      </c>
      <c r="C218" s="60" t="str">
        <f>査定協会提出用!C218</f>
        <v/>
      </c>
      <c r="D218" s="68" t="str">
        <f>査定協会提出用!D218</f>
        <v/>
      </c>
      <c r="E218" s="73" t="str">
        <f>査定協会提出用!E218</f>
        <v/>
      </c>
      <c r="F218" s="132" t="str">
        <f>査定協会提出用!F218</f>
        <v/>
      </c>
      <c r="G218" s="85" t="str">
        <f>査定協会提出用!G218</f>
        <v/>
      </c>
      <c r="H218" s="92" t="str">
        <f>査定協会提出用!H218</f>
        <v/>
      </c>
      <c r="I218" s="103" t="str">
        <f>査定協会提出用!I218</f>
        <v/>
      </c>
      <c r="J218" s="216" t="str">
        <f>査定協会提出用!J218</f>
        <v/>
      </c>
      <c r="K218" s="217">
        <f>査定協会提出用!K218</f>
        <v>0</v>
      </c>
      <c r="L218" s="113"/>
      <c r="M218" s="117" t="s">
        <v>14</v>
      </c>
      <c r="N218" s="124" t="s">
        <v>11</v>
      </c>
    </row>
    <row r="219" spans="2:14" ht="24.9" customHeight="1" x14ac:dyDescent="0.2">
      <c r="B219" s="51" t="str">
        <f>査定協会提出用!B219</f>
        <v/>
      </c>
      <c r="C219" s="60" t="str">
        <f>査定協会提出用!C219</f>
        <v/>
      </c>
      <c r="D219" s="68" t="str">
        <f>査定協会提出用!D219</f>
        <v/>
      </c>
      <c r="E219" s="73" t="str">
        <f>査定協会提出用!E219</f>
        <v/>
      </c>
      <c r="F219" s="132" t="str">
        <f>査定協会提出用!F219</f>
        <v/>
      </c>
      <c r="G219" s="85" t="str">
        <f>査定協会提出用!G219</f>
        <v/>
      </c>
      <c r="H219" s="92" t="str">
        <f>査定協会提出用!H219</f>
        <v/>
      </c>
      <c r="I219" s="103" t="str">
        <f>査定協会提出用!I219</f>
        <v/>
      </c>
      <c r="J219" s="216" t="str">
        <f>査定協会提出用!J219</f>
        <v/>
      </c>
      <c r="K219" s="217">
        <f>査定協会提出用!K219</f>
        <v>0</v>
      </c>
      <c r="L219" s="113"/>
      <c r="M219" s="117" t="s">
        <v>14</v>
      </c>
      <c r="N219" s="124" t="s">
        <v>11</v>
      </c>
    </row>
    <row r="220" spans="2:14" ht="24.9" customHeight="1" x14ac:dyDescent="0.2">
      <c r="B220" s="52" t="str">
        <f>査定協会提出用!B220</f>
        <v/>
      </c>
      <c r="C220" s="61" t="str">
        <f>査定協会提出用!C220</f>
        <v/>
      </c>
      <c r="D220" s="69" t="str">
        <f>査定協会提出用!D220</f>
        <v/>
      </c>
      <c r="E220" s="74" t="str">
        <f>査定協会提出用!E220</f>
        <v/>
      </c>
      <c r="F220" s="81" t="str">
        <f>査定協会提出用!F220</f>
        <v/>
      </c>
      <c r="G220" s="86" t="str">
        <f>査定協会提出用!G220</f>
        <v/>
      </c>
      <c r="H220" s="93" t="str">
        <f>査定協会提出用!H220</f>
        <v/>
      </c>
      <c r="I220" s="104" t="str">
        <f>査定協会提出用!I220</f>
        <v/>
      </c>
      <c r="J220" s="218" t="str">
        <f>査定協会提出用!J220</f>
        <v/>
      </c>
      <c r="K220" s="219">
        <f>査定協会提出用!K220</f>
        <v>0</v>
      </c>
      <c r="L220" s="114"/>
      <c r="M220" s="118" t="s">
        <v>14</v>
      </c>
      <c r="N220" s="125" t="s">
        <v>11</v>
      </c>
    </row>
    <row r="221" spans="2:14" ht="24.9" customHeight="1" x14ac:dyDescent="0.2">
      <c r="B221" s="50" t="str">
        <f>査定協会提出用!B221</f>
        <v/>
      </c>
      <c r="C221" s="59" t="str">
        <f>査定協会提出用!C221</f>
        <v/>
      </c>
      <c r="D221" s="67" t="str">
        <f>査定協会提出用!D221</f>
        <v/>
      </c>
      <c r="E221" s="72" t="str">
        <f>査定協会提出用!E221</f>
        <v/>
      </c>
      <c r="F221" s="131" t="str">
        <f>査定協会提出用!F221</f>
        <v/>
      </c>
      <c r="G221" s="84" t="str">
        <f>査定協会提出用!G221</f>
        <v/>
      </c>
      <c r="H221" s="91" t="str">
        <f>査定協会提出用!H221</f>
        <v/>
      </c>
      <c r="I221" s="102" t="str">
        <f>査定協会提出用!I221</f>
        <v/>
      </c>
      <c r="J221" s="214" t="str">
        <f>査定協会提出用!J221</f>
        <v/>
      </c>
      <c r="K221" s="215">
        <f>査定協会提出用!K221</f>
        <v>0</v>
      </c>
      <c r="L221" s="112"/>
      <c r="M221" s="116" t="s">
        <v>14</v>
      </c>
      <c r="N221" s="123" t="s">
        <v>11</v>
      </c>
    </row>
    <row r="222" spans="2:14" ht="24.9" customHeight="1" x14ac:dyDescent="0.2">
      <c r="B222" s="51" t="str">
        <f>査定協会提出用!B222</f>
        <v/>
      </c>
      <c r="C222" s="60" t="str">
        <f>査定協会提出用!C222</f>
        <v/>
      </c>
      <c r="D222" s="68" t="str">
        <f>査定協会提出用!D222</f>
        <v/>
      </c>
      <c r="E222" s="73" t="str">
        <f>査定協会提出用!E222</f>
        <v/>
      </c>
      <c r="F222" s="132" t="str">
        <f>査定協会提出用!F222</f>
        <v/>
      </c>
      <c r="G222" s="85" t="str">
        <f>査定協会提出用!G222</f>
        <v/>
      </c>
      <c r="H222" s="92" t="str">
        <f>査定協会提出用!H222</f>
        <v/>
      </c>
      <c r="I222" s="103" t="str">
        <f>査定協会提出用!I222</f>
        <v/>
      </c>
      <c r="J222" s="216" t="str">
        <f>査定協会提出用!J222</f>
        <v/>
      </c>
      <c r="K222" s="217">
        <f>査定協会提出用!K222</f>
        <v>0</v>
      </c>
      <c r="L222" s="113"/>
      <c r="M222" s="117" t="s">
        <v>14</v>
      </c>
      <c r="N222" s="124" t="s">
        <v>11</v>
      </c>
    </row>
    <row r="223" spans="2:14" ht="24.9" customHeight="1" x14ac:dyDescent="0.2">
      <c r="B223" s="51" t="str">
        <f>査定協会提出用!B223</f>
        <v/>
      </c>
      <c r="C223" s="60" t="str">
        <f>査定協会提出用!C223</f>
        <v/>
      </c>
      <c r="D223" s="68" t="str">
        <f>査定協会提出用!D223</f>
        <v/>
      </c>
      <c r="E223" s="73" t="str">
        <f>査定協会提出用!E223</f>
        <v/>
      </c>
      <c r="F223" s="132" t="str">
        <f>査定協会提出用!F223</f>
        <v/>
      </c>
      <c r="G223" s="85" t="str">
        <f>査定協会提出用!G223</f>
        <v/>
      </c>
      <c r="H223" s="92" t="str">
        <f>査定協会提出用!H223</f>
        <v/>
      </c>
      <c r="I223" s="103" t="str">
        <f>査定協会提出用!I223</f>
        <v/>
      </c>
      <c r="J223" s="216" t="str">
        <f>査定協会提出用!J223</f>
        <v/>
      </c>
      <c r="K223" s="217">
        <f>査定協会提出用!K223</f>
        <v>0</v>
      </c>
      <c r="L223" s="113"/>
      <c r="M223" s="117" t="s">
        <v>14</v>
      </c>
      <c r="N223" s="124" t="s">
        <v>11</v>
      </c>
    </row>
    <row r="224" spans="2:14" ht="24.9" customHeight="1" x14ac:dyDescent="0.2">
      <c r="B224" s="51" t="str">
        <f>査定協会提出用!B224</f>
        <v/>
      </c>
      <c r="C224" s="60" t="str">
        <f>査定協会提出用!C224</f>
        <v/>
      </c>
      <c r="D224" s="68" t="str">
        <f>査定協会提出用!D224</f>
        <v/>
      </c>
      <c r="E224" s="73" t="str">
        <f>査定協会提出用!E224</f>
        <v/>
      </c>
      <c r="F224" s="132" t="str">
        <f>査定協会提出用!F224</f>
        <v/>
      </c>
      <c r="G224" s="85" t="str">
        <f>査定協会提出用!G224</f>
        <v/>
      </c>
      <c r="H224" s="92" t="str">
        <f>査定協会提出用!H224</f>
        <v/>
      </c>
      <c r="I224" s="103" t="str">
        <f>査定協会提出用!I224</f>
        <v/>
      </c>
      <c r="J224" s="216" t="str">
        <f>査定協会提出用!J224</f>
        <v/>
      </c>
      <c r="K224" s="217">
        <f>査定協会提出用!K224</f>
        <v>0</v>
      </c>
      <c r="L224" s="113"/>
      <c r="M224" s="117" t="s">
        <v>14</v>
      </c>
      <c r="N224" s="124" t="s">
        <v>11</v>
      </c>
    </row>
    <row r="225" spans="2:14" ht="24.9" customHeight="1" x14ac:dyDescent="0.2">
      <c r="B225" s="51" t="str">
        <f>査定協会提出用!B225</f>
        <v/>
      </c>
      <c r="C225" s="60" t="str">
        <f>査定協会提出用!C225</f>
        <v/>
      </c>
      <c r="D225" s="68" t="str">
        <f>査定協会提出用!D225</f>
        <v/>
      </c>
      <c r="E225" s="73" t="str">
        <f>査定協会提出用!E225</f>
        <v/>
      </c>
      <c r="F225" s="132" t="str">
        <f>査定協会提出用!F225</f>
        <v/>
      </c>
      <c r="G225" s="85" t="str">
        <f>査定協会提出用!G225</f>
        <v/>
      </c>
      <c r="H225" s="92" t="str">
        <f>査定協会提出用!H225</f>
        <v/>
      </c>
      <c r="I225" s="103" t="str">
        <f>査定協会提出用!I225</f>
        <v/>
      </c>
      <c r="J225" s="216" t="str">
        <f>査定協会提出用!J225</f>
        <v/>
      </c>
      <c r="K225" s="217">
        <f>査定協会提出用!K225</f>
        <v>0</v>
      </c>
      <c r="L225" s="113"/>
      <c r="M225" s="117" t="s">
        <v>14</v>
      </c>
      <c r="N225" s="124" t="s">
        <v>11</v>
      </c>
    </row>
    <row r="226" spans="2:14" ht="24.9" customHeight="1" x14ac:dyDescent="0.2">
      <c r="B226" s="51" t="str">
        <f>査定協会提出用!B226</f>
        <v/>
      </c>
      <c r="C226" s="60" t="str">
        <f>査定協会提出用!C226</f>
        <v/>
      </c>
      <c r="D226" s="68" t="str">
        <f>査定協会提出用!D226</f>
        <v/>
      </c>
      <c r="E226" s="73" t="str">
        <f>査定協会提出用!E226</f>
        <v/>
      </c>
      <c r="F226" s="132" t="str">
        <f>査定協会提出用!F226</f>
        <v/>
      </c>
      <c r="G226" s="85" t="str">
        <f>査定協会提出用!G226</f>
        <v/>
      </c>
      <c r="H226" s="92" t="str">
        <f>査定協会提出用!H226</f>
        <v/>
      </c>
      <c r="I226" s="103" t="str">
        <f>査定協会提出用!I226</f>
        <v/>
      </c>
      <c r="J226" s="216" t="str">
        <f>査定協会提出用!J226</f>
        <v/>
      </c>
      <c r="K226" s="217">
        <f>査定協会提出用!K226</f>
        <v>0</v>
      </c>
      <c r="L226" s="113"/>
      <c r="M226" s="117" t="s">
        <v>14</v>
      </c>
      <c r="N226" s="124" t="s">
        <v>11</v>
      </c>
    </row>
    <row r="227" spans="2:14" ht="24.9" customHeight="1" x14ac:dyDescent="0.2">
      <c r="B227" s="51" t="str">
        <f>査定協会提出用!B227</f>
        <v/>
      </c>
      <c r="C227" s="60" t="str">
        <f>査定協会提出用!C227</f>
        <v/>
      </c>
      <c r="D227" s="68" t="str">
        <f>査定協会提出用!D227</f>
        <v/>
      </c>
      <c r="E227" s="73" t="str">
        <f>査定協会提出用!E227</f>
        <v/>
      </c>
      <c r="F227" s="132" t="str">
        <f>査定協会提出用!F227</f>
        <v/>
      </c>
      <c r="G227" s="85" t="str">
        <f>査定協会提出用!G227</f>
        <v/>
      </c>
      <c r="H227" s="92" t="str">
        <f>査定協会提出用!H227</f>
        <v/>
      </c>
      <c r="I227" s="103" t="str">
        <f>査定協会提出用!I227</f>
        <v/>
      </c>
      <c r="J227" s="216" t="str">
        <f>査定協会提出用!J227</f>
        <v/>
      </c>
      <c r="K227" s="217">
        <f>査定協会提出用!K227</f>
        <v>0</v>
      </c>
      <c r="L227" s="113"/>
      <c r="M227" s="117" t="s">
        <v>14</v>
      </c>
      <c r="N227" s="124" t="s">
        <v>11</v>
      </c>
    </row>
    <row r="228" spans="2:14" ht="24.9" customHeight="1" x14ac:dyDescent="0.2">
      <c r="B228" s="51" t="str">
        <f>査定協会提出用!B228</f>
        <v/>
      </c>
      <c r="C228" s="60" t="str">
        <f>査定協会提出用!C228</f>
        <v/>
      </c>
      <c r="D228" s="68" t="str">
        <f>査定協会提出用!D228</f>
        <v/>
      </c>
      <c r="E228" s="73" t="str">
        <f>査定協会提出用!E228</f>
        <v/>
      </c>
      <c r="F228" s="132" t="str">
        <f>査定協会提出用!F228</f>
        <v/>
      </c>
      <c r="G228" s="85" t="str">
        <f>査定協会提出用!G228</f>
        <v/>
      </c>
      <c r="H228" s="92" t="str">
        <f>査定協会提出用!H228</f>
        <v/>
      </c>
      <c r="I228" s="103" t="str">
        <f>査定協会提出用!I228</f>
        <v/>
      </c>
      <c r="J228" s="216" t="str">
        <f>査定協会提出用!J228</f>
        <v/>
      </c>
      <c r="K228" s="217">
        <f>査定協会提出用!K228</f>
        <v>0</v>
      </c>
      <c r="L228" s="113"/>
      <c r="M228" s="117" t="s">
        <v>14</v>
      </c>
      <c r="N228" s="124" t="s">
        <v>11</v>
      </c>
    </row>
    <row r="229" spans="2:14" ht="24.9" customHeight="1" x14ac:dyDescent="0.2">
      <c r="B229" s="51" t="str">
        <f>査定協会提出用!B229</f>
        <v/>
      </c>
      <c r="C229" s="60" t="str">
        <f>査定協会提出用!C229</f>
        <v/>
      </c>
      <c r="D229" s="68" t="str">
        <f>査定協会提出用!D229</f>
        <v/>
      </c>
      <c r="E229" s="73" t="str">
        <f>査定協会提出用!E229</f>
        <v/>
      </c>
      <c r="F229" s="132" t="str">
        <f>査定協会提出用!F229</f>
        <v/>
      </c>
      <c r="G229" s="85" t="str">
        <f>査定協会提出用!G229</f>
        <v/>
      </c>
      <c r="H229" s="92" t="str">
        <f>査定協会提出用!H229</f>
        <v/>
      </c>
      <c r="I229" s="103" t="str">
        <f>査定協会提出用!I229</f>
        <v/>
      </c>
      <c r="J229" s="216" t="str">
        <f>査定協会提出用!J229</f>
        <v/>
      </c>
      <c r="K229" s="217">
        <f>査定協会提出用!K229</f>
        <v>0</v>
      </c>
      <c r="L229" s="113"/>
      <c r="M229" s="117" t="s">
        <v>14</v>
      </c>
      <c r="N229" s="124" t="s">
        <v>11</v>
      </c>
    </row>
    <row r="230" spans="2:14" ht="24.9" customHeight="1" x14ac:dyDescent="0.2">
      <c r="B230" s="51" t="str">
        <f>査定協会提出用!B230</f>
        <v/>
      </c>
      <c r="C230" s="60" t="str">
        <f>査定協会提出用!C230</f>
        <v/>
      </c>
      <c r="D230" s="68" t="str">
        <f>査定協会提出用!D230</f>
        <v/>
      </c>
      <c r="E230" s="73" t="str">
        <f>査定協会提出用!E230</f>
        <v/>
      </c>
      <c r="F230" s="132" t="str">
        <f>査定協会提出用!F230</f>
        <v/>
      </c>
      <c r="G230" s="85" t="str">
        <f>査定協会提出用!G230</f>
        <v/>
      </c>
      <c r="H230" s="92" t="str">
        <f>査定協会提出用!H230</f>
        <v/>
      </c>
      <c r="I230" s="103" t="str">
        <f>査定協会提出用!I230</f>
        <v/>
      </c>
      <c r="J230" s="216" t="str">
        <f>査定協会提出用!J230</f>
        <v/>
      </c>
      <c r="K230" s="217">
        <f>査定協会提出用!K230</f>
        <v>0</v>
      </c>
      <c r="L230" s="113"/>
      <c r="M230" s="117" t="s">
        <v>14</v>
      </c>
      <c r="N230" s="124" t="s">
        <v>11</v>
      </c>
    </row>
    <row r="231" spans="2:14" ht="24.9" customHeight="1" x14ac:dyDescent="0.2">
      <c r="B231" s="51" t="str">
        <f>査定協会提出用!B231</f>
        <v/>
      </c>
      <c r="C231" s="60" t="str">
        <f>査定協会提出用!C231</f>
        <v/>
      </c>
      <c r="D231" s="68" t="str">
        <f>査定協会提出用!D231</f>
        <v/>
      </c>
      <c r="E231" s="73" t="str">
        <f>査定協会提出用!E231</f>
        <v/>
      </c>
      <c r="F231" s="132" t="str">
        <f>査定協会提出用!F231</f>
        <v/>
      </c>
      <c r="G231" s="85" t="str">
        <f>査定協会提出用!G231</f>
        <v/>
      </c>
      <c r="H231" s="92" t="str">
        <f>査定協会提出用!H231</f>
        <v/>
      </c>
      <c r="I231" s="103" t="str">
        <f>査定協会提出用!I231</f>
        <v/>
      </c>
      <c r="J231" s="216" t="str">
        <f>査定協会提出用!J231</f>
        <v/>
      </c>
      <c r="K231" s="217">
        <f>査定協会提出用!K231</f>
        <v>0</v>
      </c>
      <c r="L231" s="113"/>
      <c r="M231" s="117" t="s">
        <v>14</v>
      </c>
      <c r="N231" s="124" t="s">
        <v>11</v>
      </c>
    </row>
    <row r="232" spans="2:14" ht="24.9" customHeight="1" x14ac:dyDescent="0.2">
      <c r="B232" s="51" t="str">
        <f>査定協会提出用!B232</f>
        <v/>
      </c>
      <c r="C232" s="60" t="str">
        <f>査定協会提出用!C232</f>
        <v/>
      </c>
      <c r="D232" s="68" t="str">
        <f>査定協会提出用!D232</f>
        <v/>
      </c>
      <c r="E232" s="73" t="str">
        <f>査定協会提出用!E232</f>
        <v/>
      </c>
      <c r="F232" s="132" t="str">
        <f>査定協会提出用!F232</f>
        <v/>
      </c>
      <c r="G232" s="85" t="str">
        <f>査定協会提出用!G232</f>
        <v/>
      </c>
      <c r="H232" s="92" t="str">
        <f>査定協会提出用!H232</f>
        <v/>
      </c>
      <c r="I232" s="103" t="str">
        <f>査定協会提出用!I232</f>
        <v/>
      </c>
      <c r="J232" s="216" t="str">
        <f>査定協会提出用!J232</f>
        <v/>
      </c>
      <c r="K232" s="217">
        <f>査定協会提出用!K232</f>
        <v>0</v>
      </c>
      <c r="L232" s="113"/>
      <c r="M232" s="117" t="s">
        <v>14</v>
      </c>
      <c r="N232" s="124" t="s">
        <v>11</v>
      </c>
    </row>
    <row r="233" spans="2:14" ht="24.9" customHeight="1" x14ac:dyDescent="0.2">
      <c r="B233" s="51" t="str">
        <f>査定協会提出用!B233</f>
        <v/>
      </c>
      <c r="C233" s="60" t="str">
        <f>査定協会提出用!C233</f>
        <v/>
      </c>
      <c r="D233" s="68" t="str">
        <f>査定協会提出用!D233</f>
        <v/>
      </c>
      <c r="E233" s="73" t="str">
        <f>査定協会提出用!E233</f>
        <v/>
      </c>
      <c r="F233" s="132" t="str">
        <f>査定協会提出用!F233</f>
        <v/>
      </c>
      <c r="G233" s="85" t="str">
        <f>査定協会提出用!G233</f>
        <v/>
      </c>
      <c r="H233" s="92" t="str">
        <f>査定協会提出用!H233</f>
        <v/>
      </c>
      <c r="I233" s="103" t="str">
        <f>査定協会提出用!I233</f>
        <v/>
      </c>
      <c r="J233" s="216" t="str">
        <f>査定協会提出用!J233</f>
        <v/>
      </c>
      <c r="K233" s="217">
        <f>査定協会提出用!K233</f>
        <v>0</v>
      </c>
      <c r="L233" s="113"/>
      <c r="M233" s="117" t="s">
        <v>14</v>
      </c>
      <c r="N233" s="124" t="s">
        <v>11</v>
      </c>
    </row>
    <row r="234" spans="2:14" ht="24.9" customHeight="1" x14ac:dyDescent="0.2">
      <c r="B234" s="51" t="str">
        <f>査定協会提出用!B234</f>
        <v/>
      </c>
      <c r="C234" s="60" t="str">
        <f>査定協会提出用!C234</f>
        <v/>
      </c>
      <c r="D234" s="68" t="str">
        <f>査定協会提出用!D234</f>
        <v/>
      </c>
      <c r="E234" s="73" t="str">
        <f>査定協会提出用!E234</f>
        <v/>
      </c>
      <c r="F234" s="132" t="str">
        <f>査定協会提出用!F234</f>
        <v/>
      </c>
      <c r="G234" s="85" t="str">
        <f>査定協会提出用!G234</f>
        <v/>
      </c>
      <c r="H234" s="92" t="str">
        <f>査定協会提出用!H234</f>
        <v/>
      </c>
      <c r="I234" s="103" t="str">
        <f>査定協会提出用!I234</f>
        <v/>
      </c>
      <c r="J234" s="216" t="str">
        <f>査定協会提出用!J234</f>
        <v/>
      </c>
      <c r="K234" s="217">
        <f>査定協会提出用!K234</f>
        <v>0</v>
      </c>
      <c r="L234" s="113"/>
      <c r="M234" s="117" t="s">
        <v>14</v>
      </c>
      <c r="N234" s="124" t="s">
        <v>11</v>
      </c>
    </row>
    <row r="235" spans="2:14" ht="24.9" customHeight="1" x14ac:dyDescent="0.2">
      <c r="B235" s="51" t="str">
        <f>査定協会提出用!B235</f>
        <v/>
      </c>
      <c r="C235" s="60" t="str">
        <f>査定協会提出用!C235</f>
        <v/>
      </c>
      <c r="D235" s="68" t="str">
        <f>査定協会提出用!D235</f>
        <v/>
      </c>
      <c r="E235" s="73" t="str">
        <f>査定協会提出用!E235</f>
        <v/>
      </c>
      <c r="F235" s="132" t="str">
        <f>査定協会提出用!F235</f>
        <v/>
      </c>
      <c r="G235" s="85" t="str">
        <f>査定協会提出用!G235</f>
        <v/>
      </c>
      <c r="H235" s="92" t="str">
        <f>査定協会提出用!H235</f>
        <v/>
      </c>
      <c r="I235" s="103" t="str">
        <f>査定協会提出用!I235</f>
        <v/>
      </c>
      <c r="J235" s="216" t="str">
        <f>査定協会提出用!J235</f>
        <v/>
      </c>
      <c r="K235" s="217">
        <f>査定協会提出用!K235</f>
        <v>0</v>
      </c>
      <c r="L235" s="113"/>
      <c r="M235" s="117" t="s">
        <v>14</v>
      </c>
      <c r="N235" s="124" t="s">
        <v>11</v>
      </c>
    </row>
    <row r="236" spans="2:14" ht="24.9" customHeight="1" x14ac:dyDescent="0.2">
      <c r="B236" s="51" t="str">
        <f>査定協会提出用!B236</f>
        <v/>
      </c>
      <c r="C236" s="60" t="str">
        <f>査定協会提出用!C236</f>
        <v/>
      </c>
      <c r="D236" s="68" t="str">
        <f>査定協会提出用!D236</f>
        <v/>
      </c>
      <c r="E236" s="73" t="str">
        <f>査定協会提出用!E236</f>
        <v/>
      </c>
      <c r="F236" s="132" t="str">
        <f>査定協会提出用!F236</f>
        <v/>
      </c>
      <c r="G236" s="85" t="str">
        <f>査定協会提出用!G236</f>
        <v/>
      </c>
      <c r="H236" s="92" t="str">
        <f>査定協会提出用!H236</f>
        <v/>
      </c>
      <c r="I236" s="103" t="str">
        <f>査定協会提出用!I236</f>
        <v/>
      </c>
      <c r="J236" s="216" t="str">
        <f>査定協会提出用!J236</f>
        <v/>
      </c>
      <c r="K236" s="217">
        <f>査定協会提出用!K236</f>
        <v>0</v>
      </c>
      <c r="L236" s="113"/>
      <c r="M236" s="117" t="s">
        <v>14</v>
      </c>
      <c r="N236" s="124" t="s">
        <v>11</v>
      </c>
    </row>
    <row r="237" spans="2:14" ht="24.9" customHeight="1" x14ac:dyDescent="0.2">
      <c r="B237" s="51" t="str">
        <f>査定協会提出用!B237</f>
        <v/>
      </c>
      <c r="C237" s="60" t="str">
        <f>査定協会提出用!C237</f>
        <v/>
      </c>
      <c r="D237" s="68" t="str">
        <f>査定協会提出用!D237</f>
        <v/>
      </c>
      <c r="E237" s="73" t="str">
        <f>査定協会提出用!E237</f>
        <v/>
      </c>
      <c r="F237" s="132" t="str">
        <f>査定協会提出用!F237</f>
        <v/>
      </c>
      <c r="G237" s="85" t="str">
        <f>査定協会提出用!G237</f>
        <v/>
      </c>
      <c r="H237" s="92" t="str">
        <f>査定協会提出用!H237</f>
        <v/>
      </c>
      <c r="I237" s="103" t="str">
        <f>査定協会提出用!I237</f>
        <v/>
      </c>
      <c r="J237" s="216" t="str">
        <f>査定協会提出用!J237</f>
        <v/>
      </c>
      <c r="K237" s="217">
        <f>査定協会提出用!K237</f>
        <v>0</v>
      </c>
      <c r="L237" s="113"/>
      <c r="M237" s="117" t="s">
        <v>14</v>
      </c>
      <c r="N237" s="124" t="s">
        <v>11</v>
      </c>
    </row>
    <row r="238" spans="2:14" ht="24.9" customHeight="1" x14ac:dyDescent="0.2">
      <c r="B238" s="51" t="str">
        <f>査定協会提出用!B238</f>
        <v/>
      </c>
      <c r="C238" s="60" t="str">
        <f>査定協会提出用!C238</f>
        <v/>
      </c>
      <c r="D238" s="68" t="str">
        <f>査定協会提出用!D238</f>
        <v/>
      </c>
      <c r="E238" s="73" t="str">
        <f>査定協会提出用!E238</f>
        <v/>
      </c>
      <c r="F238" s="132" t="str">
        <f>査定協会提出用!F238</f>
        <v/>
      </c>
      <c r="G238" s="85" t="str">
        <f>査定協会提出用!G238</f>
        <v/>
      </c>
      <c r="H238" s="92" t="str">
        <f>査定協会提出用!H238</f>
        <v/>
      </c>
      <c r="I238" s="103" t="str">
        <f>査定協会提出用!I238</f>
        <v/>
      </c>
      <c r="J238" s="216" t="str">
        <f>査定協会提出用!J238</f>
        <v/>
      </c>
      <c r="K238" s="217">
        <f>査定協会提出用!K238</f>
        <v>0</v>
      </c>
      <c r="L238" s="113"/>
      <c r="M238" s="117" t="s">
        <v>14</v>
      </c>
      <c r="N238" s="124" t="s">
        <v>11</v>
      </c>
    </row>
    <row r="239" spans="2:14" ht="24.9" customHeight="1" x14ac:dyDescent="0.2">
      <c r="B239" s="51" t="str">
        <f>査定協会提出用!B239</f>
        <v/>
      </c>
      <c r="C239" s="60" t="str">
        <f>査定協会提出用!C239</f>
        <v/>
      </c>
      <c r="D239" s="68" t="str">
        <f>査定協会提出用!D239</f>
        <v/>
      </c>
      <c r="E239" s="73" t="str">
        <f>査定協会提出用!E239</f>
        <v/>
      </c>
      <c r="F239" s="132" t="str">
        <f>査定協会提出用!F239</f>
        <v/>
      </c>
      <c r="G239" s="85" t="str">
        <f>査定協会提出用!G239</f>
        <v/>
      </c>
      <c r="H239" s="92" t="str">
        <f>査定協会提出用!H239</f>
        <v/>
      </c>
      <c r="I239" s="103" t="str">
        <f>査定協会提出用!I239</f>
        <v/>
      </c>
      <c r="J239" s="216" t="str">
        <f>査定協会提出用!J239</f>
        <v/>
      </c>
      <c r="K239" s="217">
        <f>査定協会提出用!K239</f>
        <v>0</v>
      </c>
      <c r="L239" s="113"/>
      <c r="M239" s="117" t="s">
        <v>14</v>
      </c>
      <c r="N239" s="124" t="s">
        <v>11</v>
      </c>
    </row>
    <row r="240" spans="2:14" ht="24.9" customHeight="1" x14ac:dyDescent="0.2">
      <c r="B240" s="52" t="str">
        <f>査定協会提出用!B240</f>
        <v/>
      </c>
      <c r="C240" s="61" t="str">
        <f>査定協会提出用!C240</f>
        <v/>
      </c>
      <c r="D240" s="69" t="str">
        <f>査定協会提出用!D240</f>
        <v/>
      </c>
      <c r="E240" s="74" t="str">
        <f>査定協会提出用!E240</f>
        <v/>
      </c>
      <c r="F240" s="81" t="str">
        <f>査定協会提出用!F240</f>
        <v/>
      </c>
      <c r="G240" s="86" t="str">
        <f>査定協会提出用!G240</f>
        <v/>
      </c>
      <c r="H240" s="93" t="str">
        <f>査定協会提出用!H240</f>
        <v/>
      </c>
      <c r="I240" s="104" t="str">
        <f>査定協会提出用!I240</f>
        <v/>
      </c>
      <c r="J240" s="218" t="str">
        <f>査定協会提出用!J240</f>
        <v/>
      </c>
      <c r="K240" s="219">
        <f>査定協会提出用!K240</f>
        <v>0</v>
      </c>
      <c r="L240" s="114"/>
      <c r="M240" s="118" t="s">
        <v>14</v>
      </c>
      <c r="N240" s="125" t="s">
        <v>11</v>
      </c>
    </row>
    <row r="241" spans="2:14" ht="24.9" customHeight="1" x14ac:dyDescent="0.2">
      <c r="B241" s="50" t="str">
        <f>査定協会提出用!B241</f>
        <v/>
      </c>
      <c r="C241" s="59" t="str">
        <f>査定協会提出用!C241</f>
        <v/>
      </c>
      <c r="D241" s="67" t="str">
        <f>査定協会提出用!D241</f>
        <v/>
      </c>
      <c r="E241" s="72" t="str">
        <f>査定協会提出用!E241</f>
        <v/>
      </c>
      <c r="F241" s="131" t="str">
        <f>査定協会提出用!F241</f>
        <v/>
      </c>
      <c r="G241" s="84" t="str">
        <f>査定協会提出用!G241</f>
        <v/>
      </c>
      <c r="H241" s="91" t="str">
        <f>査定協会提出用!H241</f>
        <v/>
      </c>
      <c r="I241" s="102" t="str">
        <f>査定協会提出用!I241</f>
        <v/>
      </c>
      <c r="J241" s="214" t="str">
        <f>査定協会提出用!J241</f>
        <v/>
      </c>
      <c r="K241" s="215">
        <f>査定協会提出用!K241</f>
        <v>0</v>
      </c>
      <c r="L241" s="112"/>
      <c r="M241" s="116" t="s">
        <v>14</v>
      </c>
      <c r="N241" s="123" t="s">
        <v>11</v>
      </c>
    </row>
    <row r="242" spans="2:14" ht="24.9" customHeight="1" x14ac:dyDescent="0.2">
      <c r="B242" s="51" t="str">
        <f>査定協会提出用!B242</f>
        <v/>
      </c>
      <c r="C242" s="60" t="str">
        <f>査定協会提出用!C242</f>
        <v/>
      </c>
      <c r="D242" s="68" t="str">
        <f>査定協会提出用!D242</f>
        <v/>
      </c>
      <c r="E242" s="73" t="str">
        <f>査定協会提出用!E242</f>
        <v/>
      </c>
      <c r="F242" s="132" t="str">
        <f>査定協会提出用!F242</f>
        <v/>
      </c>
      <c r="G242" s="85" t="str">
        <f>査定協会提出用!G242</f>
        <v/>
      </c>
      <c r="H242" s="92" t="str">
        <f>査定協会提出用!H242</f>
        <v/>
      </c>
      <c r="I242" s="103" t="str">
        <f>査定協会提出用!I242</f>
        <v/>
      </c>
      <c r="J242" s="216" t="str">
        <f>査定協会提出用!J242</f>
        <v/>
      </c>
      <c r="K242" s="217">
        <f>査定協会提出用!K242</f>
        <v>0</v>
      </c>
      <c r="L242" s="113"/>
      <c r="M242" s="117" t="s">
        <v>14</v>
      </c>
      <c r="N242" s="124" t="s">
        <v>11</v>
      </c>
    </row>
    <row r="243" spans="2:14" ht="24.9" customHeight="1" x14ac:dyDescent="0.2">
      <c r="B243" s="51" t="str">
        <f>査定協会提出用!B243</f>
        <v/>
      </c>
      <c r="C243" s="60" t="str">
        <f>査定協会提出用!C243</f>
        <v/>
      </c>
      <c r="D243" s="68" t="str">
        <f>査定協会提出用!D243</f>
        <v/>
      </c>
      <c r="E243" s="73" t="str">
        <f>査定協会提出用!E243</f>
        <v/>
      </c>
      <c r="F243" s="132" t="str">
        <f>査定協会提出用!F243</f>
        <v/>
      </c>
      <c r="G243" s="85" t="str">
        <f>査定協会提出用!G243</f>
        <v/>
      </c>
      <c r="H243" s="92" t="str">
        <f>査定協会提出用!H243</f>
        <v/>
      </c>
      <c r="I243" s="103" t="str">
        <f>査定協会提出用!I243</f>
        <v/>
      </c>
      <c r="J243" s="216" t="str">
        <f>査定協会提出用!J243</f>
        <v/>
      </c>
      <c r="K243" s="217">
        <f>査定協会提出用!K243</f>
        <v>0</v>
      </c>
      <c r="L243" s="113"/>
      <c r="M243" s="117" t="s">
        <v>14</v>
      </c>
      <c r="N243" s="124" t="s">
        <v>11</v>
      </c>
    </row>
    <row r="244" spans="2:14" ht="24.9" customHeight="1" x14ac:dyDescent="0.2">
      <c r="B244" s="51" t="str">
        <f>査定協会提出用!B244</f>
        <v/>
      </c>
      <c r="C244" s="60" t="str">
        <f>査定協会提出用!C244</f>
        <v/>
      </c>
      <c r="D244" s="68" t="str">
        <f>査定協会提出用!D244</f>
        <v/>
      </c>
      <c r="E244" s="73" t="str">
        <f>査定協会提出用!E244</f>
        <v/>
      </c>
      <c r="F244" s="132" t="str">
        <f>査定協会提出用!F244</f>
        <v/>
      </c>
      <c r="G244" s="85" t="str">
        <f>査定協会提出用!G244</f>
        <v/>
      </c>
      <c r="H244" s="92" t="str">
        <f>査定協会提出用!H244</f>
        <v/>
      </c>
      <c r="I244" s="103" t="str">
        <f>査定協会提出用!I244</f>
        <v/>
      </c>
      <c r="J244" s="216" t="str">
        <f>査定協会提出用!J244</f>
        <v/>
      </c>
      <c r="K244" s="217">
        <f>査定協会提出用!K244</f>
        <v>0</v>
      </c>
      <c r="L244" s="113"/>
      <c r="M244" s="117" t="s">
        <v>14</v>
      </c>
      <c r="N244" s="124" t="s">
        <v>11</v>
      </c>
    </row>
    <row r="245" spans="2:14" ht="24.9" customHeight="1" x14ac:dyDescent="0.2">
      <c r="B245" s="51" t="str">
        <f>査定協会提出用!B245</f>
        <v/>
      </c>
      <c r="C245" s="60" t="str">
        <f>査定協会提出用!C245</f>
        <v/>
      </c>
      <c r="D245" s="68" t="str">
        <f>査定協会提出用!D245</f>
        <v/>
      </c>
      <c r="E245" s="73" t="str">
        <f>査定協会提出用!E245</f>
        <v/>
      </c>
      <c r="F245" s="132" t="str">
        <f>査定協会提出用!F245</f>
        <v/>
      </c>
      <c r="G245" s="85" t="str">
        <f>査定協会提出用!G245</f>
        <v/>
      </c>
      <c r="H245" s="92" t="str">
        <f>査定協会提出用!H245</f>
        <v/>
      </c>
      <c r="I245" s="103" t="str">
        <f>査定協会提出用!I245</f>
        <v/>
      </c>
      <c r="J245" s="216" t="str">
        <f>査定協会提出用!J245</f>
        <v/>
      </c>
      <c r="K245" s="217">
        <f>査定協会提出用!K245</f>
        <v>0</v>
      </c>
      <c r="L245" s="113"/>
      <c r="M245" s="117" t="s">
        <v>14</v>
      </c>
      <c r="N245" s="124" t="s">
        <v>11</v>
      </c>
    </row>
    <row r="246" spans="2:14" ht="24.9" customHeight="1" x14ac:dyDescent="0.2">
      <c r="B246" s="51" t="str">
        <f>査定協会提出用!B246</f>
        <v/>
      </c>
      <c r="C246" s="60" t="str">
        <f>査定協会提出用!C246</f>
        <v/>
      </c>
      <c r="D246" s="68" t="str">
        <f>査定協会提出用!D246</f>
        <v/>
      </c>
      <c r="E246" s="73" t="str">
        <f>査定協会提出用!E246</f>
        <v/>
      </c>
      <c r="F246" s="132" t="str">
        <f>査定協会提出用!F246</f>
        <v/>
      </c>
      <c r="G246" s="85" t="str">
        <f>査定協会提出用!G246</f>
        <v/>
      </c>
      <c r="H246" s="92" t="str">
        <f>査定協会提出用!H246</f>
        <v/>
      </c>
      <c r="I246" s="103" t="str">
        <f>査定協会提出用!I246</f>
        <v/>
      </c>
      <c r="J246" s="216" t="str">
        <f>査定協会提出用!J246</f>
        <v/>
      </c>
      <c r="K246" s="217">
        <f>査定協会提出用!K246</f>
        <v>0</v>
      </c>
      <c r="L246" s="113"/>
      <c r="M246" s="117" t="s">
        <v>14</v>
      </c>
      <c r="N246" s="124" t="s">
        <v>11</v>
      </c>
    </row>
    <row r="247" spans="2:14" ht="24.9" customHeight="1" x14ac:dyDescent="0.2">
      <c r="B247" s="51" t="str">
        <f>査定協会提出用!B247</f>
        <v/>
      </c>
      <c r="C247" s="60" t="str">
        <f>査定協会提出用!C247</f>
        <v/>
      </c>
      <c r="D247" s="68" t="str">
        <f>査定協会提出用!D247</f>
        <v/>
      </c>
      <c r="E247" s="73" t="str">
        <f>査定協会提出用!E247</f>
        <v/>
      </c>
      <c r="F247" s="132" t="str">
        <f>査定協会提出用!F247</f>
        <v/>
      </c>
      <c r="G247" s="85" t="str">
        <f>査定協会提出用!G247</f>
        <v/>
      </c>
      <c r="H247" s="92" t="str">
        <f>査定協会提出用!H247</f>
        <v/>
      </c>
      <c r="I247" s="103" t="str">
        <f>査定協会提出用!I247</f>
        <v/>
      </c>
      <c r="J247" s="216" t="str">
        <f>査定協会提出用!J247</f>
        <v/>
      </c>
      <c r="K247" s="217">
        <f>査定協会提出用!K247</f>
        <v>0</v>
      </c>
      <c r="L247" s="113"/>
      <c r="M247" s="117" t="s">
        <v>14</v>
      </c>
      <c r="N247" s="124" t="s">
        <v>11</v>
      </c>
    </row>
    <row r="248" spans="2:14" ht="24.9" customHeight="1" x14ac:dyDescent="0.2">
      <c r="B248" s="51" t="str">
        <f>査定協会提出用!B248</f>
        <v/>
      </c>
      <c r="C248" s="60" t="str">
        <f>査定協会提出用!C248</f>
        <v/>
      </c>
      <c r="D248" s="68" t="str">
        <f>査定協会提出用!D248</f>
        <v/>
      </c>
      <c r="E248" s="73" t="str">
        <f>査定協会提出用!E248</f>
        <v/>
      </c>
      <c r="F248" s="132" t="str">
        <f>査定協会提出用!F248</f>
        <v/>
      </c>
      <c r="G248" s="85" t="str">
        <f>査定協会提出用!G248</f>
        <v/>
      </c>
      <c r="H248" s="92" t="str">
        <f>査定協会提出用!H248</f>
        <v/>
      </c>
      <c r="I248" s="103" t="str">
        <f>査定協会提出用!I248</f>
        <v/>
      </c>
      <c r="J248" s="216" t="str">
        <f>査定協会提出用!J248</f>
        <v/>
      </c>
      <c r="K248" s="217">
        <f>査定協会提出用!K248</f>
        <v>0</v>
      </c>
      <c r="L248" s="113"/>
      <c r="M248" s="117" t="s">
        <v>14</v>
      </c>
      <c r="N248" s="124" t="s">
        <v>11</v>
      </c>
    </row>
    <row r="249" spans="2:14" ht="24.9" customHeight="1" x14ac:dyDescent="0.2">
      <c r="B249" s="51" t="str">
        <f>査定協会提出用!B249</f>
        <v/>
      </c>
      <c r="C249" s="60" t="str">
        <f>査定協会提出用!C249</f>
        <v/>
      </c>
      <c r="D249" s="68" t="str">
        <f>査定協会提出用!D249</f>
        <v/>
      </c>
      <c r="E249" s="73" t="str">
        <f>査定協会提出用!E249</f>
        <v/>
      </c>
      <c r="F249" s="132" t="str">
        <f>査定協会提出用!F249</f>
        <v/>
      </c>
      <c r="G249" s="85" t="str">
        <f>査定協会提出用!G249</f>
        <v/>
      </c>
      <c r="H249" s="92" t="str">
        <f>査定協会提出用!H249</f>
        <v/>
      </c>
      <c r="I249" s="103" t="str">
        <f>査定協会提出用!I249</f>
        <v/>
      </c>
      <c r="J249" s="216" t="str">
        <f>査定協会提出用!J249</f>
        <v/>
      </c>
      <c r="K249" s="217">
        <f>査定協会提出用!K249</f>
        <v>0</v>
      </c>
      <c r="L249" s="113"/>
      <c r="M249" s="117" t="s">
        <v>14</v>
      </c>
      <c r="N249" s="124" t="s">
        <v>11</v>
      </c>
    </row>
    <row r="250" spans="2:14" ht="24.9" customHeight="1" x14ac:dyDescent="0.2">
      <c r="B250" s="51" t="str">
        <f>査定協会提出用!B250</f>
        <v/>
      </c>
      <c r="C250" s="60" t="str">
        <f>査定協会提出用!C250</f>
        <v/>
      </c>
      <c r="D250" s="68" t="str">
        <f>査定協会提出用!D250</f>
        <v/>
      </c>
      <c r="E250" s="73" t="str">
        <f>査定協会提出用!E250</f>
        <v/>
      </c>
      <c r="F250" s="132" t="str">
        <f>査定協会提出用!F250</f>
        <v/>
      </c>
      <c r="G250" s="85" t="str">
        <f>査定協会提出用!G250</f>
        <v/>
      </c>
      <c r="H250" s="92" t="str">
        <f>査定協会提出用!H250</f>
        <v/>
      </c>
      <c r="I250" s="103" t="str">
        <f>査定協会提出用!I250</f>
        <v/>
      </c>
      <c r="J250" s="216" t="str">
        <f>査定協会提出用!J250</f>
        <v/>
      </c>
      <c r="K250" s="217">
        <f>査定協会提出用!K250</f>
        <v>0</v>
      </c>
      <c r="L250" s="113"/>
      <c r="M250" s="117" t="s">
        <v>14</v>
      </c>
      <c r="N250" s="124" t="s">
        <v>11</v>
      </c>
    </row>
    <row r="251" spans="2:14" ht="24.9" customHeight="1" x14ac:dyDescent="0.2">
      <c r="B251" s="51" t="str">
        <f>査定協会提出用!B251</f>
        <v/>
      </c>
      <c r="C251" s="60" t="str">
        <f>査定協会提出用!C251</f>
        <v/>
      </c>
      <c r="D251" s="68" t="str">
        <f>査定協会提出用!D251</f>
        <v/>
      </c>
      <c r="E251" s="73" t="str">
        <f>査定協会提出用!E251</f>
        <v/>
      </c>
      <c r="F251" s="132" t="str">
        <f>査定協会提出用!F251</f>
        <v/>
      </c>
      <c r="G251" s="85" t="str">
        <f>査定協会提出用!G251</f>
        <v/>
      </c>
      <c r="H251" s="92" t="str">
        <f>査定協会提出用!H251</f>
        <v/>
      </c>
      <c r="I251" s="103" t="str">
        <f>査定協会提出用!I251</f>
        <v/>
      </c>
      <c r="J251" s="216" t="str">
        <f>査定協会提出用!J251</f>
        <v/>
      </c>
      <c r="K251" s="217">
        <f>査定協会提出用!K251</f>
        <v>0</v>
      </c>
      <c r="L251" s="113"/>
      <c r="M251" s="117" t="s">
        <v>14</v>
      </c>
      <c r="N251" s="124" t="s">
        <v>11</v>
      </c>
    </row>
    <row r="252" spans="2:14" ht="24.9" customHeight="1" x14ac:dyDescent="0.2">
      <c r="B252" s="51" t="str">
        <f>査定協会提出用!B252</f>
        <v/>
      </c>
      <c r="C252" s="60" t="str">
        <f>査定協会提出用!C252</f>
        <v/>
      </c>
      <c r="D252" s="68" t="str">
        <f>査定協会提出用!D252</f>
        <v/>
      </c>
      <c r="E252" s="73" t="str">
        <f>査定協会提出用!E252</f>
        <v/>
      </c>
      <c r="F252" s="132" t="str">
        <f>査定協会提出用!F252</f>
        <v/>
      </c>
      <c r="G252" s="85" t="str">
        <f>査定協会提出用!G252</f>
        <v/>
      </c>
      <c r="H252" s="92" t="str">
        <f>査定協会提出用!H252</f>
        <v/>
      </c>
      <c r="I252" s="103" t="str">
        <f>査定協会提出用!I252</f>
        <v/>
      </c>
      <c r="J252" s="216" t="str">
        <f>査定協会提出用!J252</f>
        <v/>
      </c>
      <c r="K252" s="217">
        <f>査定協会提出用!K252</f>
        <v>0</v>
      </c>
      <c r="L252" s="113"/>
      <c r="M252" s="117" t="s">
        <v>14</v>
      </c>
      <c r="N252" s="124" t="s">
        <v>11</v>
      </c>
    </row>
    <row r="253" spans="2:14" ht="24.9" customHeight="1" x14ac:dyDescent="0.2">
      <c r="B253" s="51" t="str">
        <f>査定協会提出用!B253</f>
        <v/>
      </c>
      <c r="C253" s="60" t="str">
        <f>査定協会提出用!C253</f>
        <v/>
      </c>
      <c r="D253" s="68" t="str">
        <f>査定協会提出用!D253</f>
        <v/>
      </c>
      <c r="E253" s="73" t="str">
        <f>査定協会提出用!E253</f>
        <v/>
      </c>
      <c r="F253" s="132" t="str">
        <f>査定協会提出用!F253</f>
        <v/>
      </c>
      <c r="G253" s="85" t="str">
        <f>査定協会提出用!G253</f>
        <v/>
      </c>
      <c r="H253" s="92" t="str">
        <f>査定協会提出用!H253</f>
        <v/>
      </c>
      <c r="I253" s="103" t="str">
        <f>査定協会提出用!I253</f>
        <v/>
      </c>
      <c r="J253" s="216" t="str">
        <f>査定協会提出用!J253</f>
        <v/>
      </c>
      <c r="K253" s="217">
        <f>査定協会提出用!K253</f>
        <v>0</v>
      </c>
      <c r="L253" s="113"/>
      <c r="M253" s="117" t="s">
        <v>14</v>
      </c>
      <c r="N253" s="124" t="s">
        <v>11</v>
      </c>
    </row>
    <row r="254" spans="2:14" ht="24.9" customHeight="1" x14ac:dyDescent="0.2">
      <c r="B254" s="51" t="str">
        <f>査定協会提出用!B254</f>
        <v/>
      </c>
      <c r="C254" s="60" t="str">
        <f>査定協会提出用!C254</f>
        <v/>
      </c>
      <c r="D254" s="68" t="str">
        <f>査定協会提出用!D254</f>
        <v/>
      </c>
      <c r="E254" s="73" t="str">
        <f>査定協会提出用!E254</f>
        <v/>
      </c>
      <c r="F254" s="132" t="str">
        <f>査定協会提出用!F254</f>
        <v/>
      </c>
      <c r="G254" s="85" t="str">
        <f>査定協会提出用!G254</f>
        <v/>
      </c>
      <c r="H254" s="92" t="str">
        <f>査定協会提出用!H254</f>
        <v/>
      </c>
      <c r="I254" s="103" t="str">
        <f>査定協会提出用!I254</f>
        <v/>
      </c>
      <c r="J254" s="216" t="str">
        <f>査定協会提出用!J254</f>
        <v/>
      </c>
      <c r="K254" s="217">
        <f>査定協会提出用!K254</f>
        <v>0</v>
      </c>
      <c r="L254" s="113"/>
      <c r="M254" s="117" t="s">
        <v>14</v>
      </c>
      <c r="N254" s="124" t="s">
        <v>11</v>
      </c>
    </row>
    <row r="255" spans="2:14" ht="24.9" customHeight="1" x14ac:dyDescent="0.2">
      <c r="B255" s="51" t="str">
        <f>査定協会提出用!B255</f>
        <v/>
      </c>
      <c r="C255" s="60" t="str">
        <f>査定協会提出用!C255</f>
        <v/>
      </c>
      <c r="D255" s="68" t="str">
        <f>査定協会提出用!D255</f>
        <v/>
      </c>
      <c r="E255" s="73" t="str">
        <f>査定協会提出用!E255</f>
        <v/>
      </c>
      <c r="F255" s="132" t="str">
        <f>査定協会提出用!F255</f>
        <v/>
      </c>
      <c r="G255" s="85" t="str">
        <f>査定協会提出用!G255</f>
        <v/>
      </c>
      <c r="H255" s="92" t="str">
        <f>査定協会提出用!H255</f>
        <v/>
      </c>
      <c r="I255" s="103" t="str">
        <f>査定協会提出用!I255</f>
        <v/>
      </c>
      <c r="J255" s="216" t="str">
        <f>査定協会提出用!J255</f>
        <v/>
      </c>
      <c r="K255" s="217">
        <f>査定協会提出用!K255</f>
        <v>0</v>
      </c>
      <c r="L255" s="113"/>
      <c r="M255" s="117" t="s">
        <v>14</v>
      </c>
      <c r="N255" s="124" t="s">
        <v>11</v>
      </c>
    </row>
    <row r="256" spans="2:14" ht="24.9" customHeight="1" x14ac:dyDescent="0.2">
      <c r="B256" s="51" t="str">
        <f>査定協会提出用!B256</f>
        <v/>
      </c>
      <c r="C256" s="60" t="str">
        <f>査定協会提出用!C256</f>
        <v/>
      </c>
      <c r="D256" s="68" t="str">
        <f>査定協会提出用!D256</f>
        <v/>
      </c>
      <c r="E256" s="73" t="str">
        <f>査定協会提出用!E256</f>
        <v/>
      </c>
      <c r="F256" s="132" t="str">
        <f>査定協会提出用!F256</f>
        <v/>
      </c>
      <c r="G256" s="85" t="str">
        <f>査定協会提出用!G256</f>
        <v/>
      </c>
      <c r="H256" s="92" t="str">
        <f>査定協会提出用!H256</f>
        <v/>
      </c>
      <c r="I256" s="103" t="str">
        <f>査定協会提出用!I256</f>
        <v/>
      </c>
      <c r="J256" s="216" t="str">
        <f>査定協会提出用!J256</f>
        <v/>
      </c>
      <c r="K256" s="217">
        <f>査定協会提出用!K256</f>
        <v>0</v>
      </c>
      <c r="L256" s="113"/>
      <c r="M256" s="117" t="s">
        <v>14</v>
      </c>
      <c r="N256" s="124" t="s">
        <v>11</v>
      </c>
    </row>
    <row r="257" spans="2:14" ht="24.9" customHeight="1" x14ac:dyDescent="0.2">
      <c r="B257" s="51" t="str">
        <f>査定協会提出用!B257</f>
        <v/>
      </c>
      <c r="C257" s="60" t="str">
        <f>査定協会提出用!C257</f>
        <v/>
      </c>
      <c r="D257" s="68" t="str">
        <f>査定協会提出用!D257</f>
        <v/>
      </c>
      <c r="E257" s="73" t="str">
        <f>査定協会提出用!E257</f>
        <v/>
      </c>
      <c r="F257" s="132" t="str">
        <f>査定協会提出用!F257</f>
        <v/>
      </c>
      <c r="G257" s="85" t="str">
        <f>査定協会提出用!G257</f>
        <v/>
      </c>
      <c r="H257" s="92" t="str">
        <f>査定協会提出用!H257</f>
        <v/>
      </c>
      <c r="I257" s="103" t="str">
        <f>査定協会提出用!I257</f>
        <v/>
      </c>
      <c r="J257" s="216" t="str">
        <f>査定協会提出用!J257</f>
        <v/>
      </c>
      <c r="K257" s="217">
        <f>査定協会提出用!K257</f>
        <v>0</v>
      </c>
      <c r="L257" s="113"/>
      <c r="M257" s="117" t="s">
        <v>14</v>
      </c>
      <c r="N257" s="124" t="s">
        <v>11</v>
      </c>
    </row>
    <row r="258" spans="2:14" ht="24.9" customHeight="1" x14ac:dyDescent="0.2">
      <c r="B258" s="51" t="str">
        <f>査定協会提出用!B258</f>
        <v/>
      </c>
      <c r="C258" s="60" t="str">
        <f>査定協会提出用!C258</f>
        <v/>
      </c>
      <c r="D258" s="68" t="str">
        <f>査定協会提出用!D258</f>
        <v/>
      </c>
      <c r="E258" s="73" t="str">
        <f>査定協会提出用!E258</f>
        <v/>
      </c>
      <c r="F258" s="132" t="str">
        <f>査定協会提出用!F258</f>
        <v/>
      </c>
      <c r="G258" s="85" t="str">
        <f>査定協会提出用!G258</f>
        <v/>
      </c>
      <c r="H258" s="92" t="str">
        <f>査定協会提出用!H258</f>
        <v/>
      </c>
      <c r="I258" s="103" t="str">
        <f>査定協会提出用!I258</f>
        <v/>
      </c>
      <c r="J258" s="216" t="str">
        <f>査定協会提出用!J258</f>
        <v/>
      </c>
      <c r="K258" s="217">
        <f>査定協会提出用!K258</f>
        <v>0</v>
      </c>
      <c r="L258" s="113"/>
      <c r="M258" s="117" t="s">
        <v>14</v>
      </c>
      <c r="N258" s="124" t="s">
        <v>11</v>
      </c>
    </row>
    <row r="259" spans="2:14" ht="24.9" customHeight="1" x14ac:dyDescent="0.2">
      <c r="B259" s="51" t="str">
        <f>査定協会提出用!B259</f>
        <v/>
      </c>
      <c r="C259" s="60" t="str">
        <f>査定協会提出用!C259</f>
        <v/>
      </c>
      <c r="D259" s="68" t="str">
        <f>査定協会提出用!D259</f>
        <v/>
      </c>
      <c r="E259" s="73" t="str">
        <f>査定協会提出用!E259</f>
        <v/>
      </c>
      <c r="F259" s="132" t="str">
        <f>査定協会提出用!F259</f>
        <v/>
      </c>
      <c r="G259" s="85" t="str">
        <f>査定協会提出用!G259</f>
        <v/>
      </c>
      <c r="H259" s="92" t="str">
        <f>査定協会提出用!H259</f>
        <v/>
      </c>
      <c r="I259" s="103" t="str">
        <f>査定協会提出用!I259</f>
        <v/>
      </c>
      <c r="J259" s="216" t="str">
        <f>査定協会提出用!J259</f>
        <v/>
      </c>
      <c r="K259" s="217">
        <f>査定協会提出用!K259</f>
        <v>0</v>
      </c>
      <c r="L259" s="113"/>
      <c r="M259" s="117" t="s">
        <v>14</v>
      </c>
      <c r="N259" s="124" t="s">
        <v>11</v>
      </c>
    </row>
    <row r="260" spans="2:14" ht="24.9" customHeight="1" x14ac:dyDescent="0.2">
      <c r="B260" s="52" t="str">
        <f>査定協会提出用!B260</f>
        <v/>
      </c>
      <c r="C260" s="61" t="str">
        <f>査定協会提出用!C260</f>
        <v/>
      </c>
      <c r="D260" s="69" t="str">
        <f>査定協会提出用!D260</f>
        <v/>
      </c>
      <c r="E260" s="74" t="str">
        <f>査定協会提出用!E260</f>
        <v/>
      </c>
      <c r="F260" s="81" t="str">
        <f>査定協会提出用!F260</f>
        <v/>
      </c>
      <c r="G260" s="86" t="str">
        <f>査定協会提出用!G260</f>
        <v/>
      </c>
      <c r="H260" s="93" t="str">
        <f>査定協会提出用!H260</f>
        <v/>
      </c>
      <c r="I260" s="104" t="str">
        <f>査定協会提出用!I260</f>
        <v/>
      </c>
      <c r="J260" s="218" t="str">
        <f>査定協会提出用!J260</f>
        <v/>
      </c>
      <c r="K260" s="219">
        <f>査定協会提出用!K260</f>
        <v>0</v>
      </c>
      <c r="L260" s="114"/>
      <c r="M260" s="118" t="s">
        <v>14</v>
      </c>
      <c r="N260" s="125" t="s">
        <v>11</v>
      </c>
    </row>
    <row r="261" spans="2:14" ht="24.9" customHeight="1" x14ac:dyDescent="0.2">
      <c r="B261" s="50" t="str">
        <f>査定協会提出用!B261</f>
        <v/>
      </c>
      <c r="C261" s="59" t="str">
        <f>査定協会提出用!C261</f>
        <v/>
      </c>
      <c r="D261" s="67" t="str">
        <f>査定協会提出用!D261</f>
        <v/>
      </c>
      <c r="E261" s="72" t="str">
        <f>査定協会提出用!E261</f>
        <v/>
      </c>
      <c r="F261" s="131" t="str">
        <f>査定協会提出用!F261</f>
        <v/>
      </c>
      <c r="G261" s="84" t="str">
        <f>査定協会提出用!G261</f>
        <v/>
      </c>
      <c r="H261" s="91" t="str">
        <f>査定協会提出用!H261</f>
        <v/>
      </c>
      <c r="I261" s="102" t="str">
        <f>査定協会提出用!I261</f>
        <v/>
      </c>
      <c r="J261" s="214" t="str">
        <f>査定協会提出用!J261</f>
        <v/>
      </c>
      <c r="K261" s="215">
        <f>査定協会提出用!K261</f>
        <v>0</v>
      </c>
      <c r="L261" s="112"/>
      <c r="M261" s="116" t="s">
        <v>14</v>
      </c>
      <c r="N261" s="123" t="s">
        <v>11</v>
      </c>
    </row>
    <row r="262" spans="2:14" ht="24.9" customHeight="1" x14ac:dyDescent="0.2">
      <c r="B262" s="51" t="str">
        <f>査定協会提出用!B262</f>
        <v/>
      </c>
      <c r="C262" s="60" t="str">
        <f>査定協会提出用!C262</f>
        <v/>
      </c>
      <c r="D262" s="68" t="str">
        <f>査定協会提出用!D262</f>
        <v/>
      </c>
      <c r="E262" s="73" t="str">
        <f>査定協会提出用!E262</f>
        <v/>
      </c>
      <c r="F262" s="132" t="str">
        <f>査定協会提出用!F262</f>
        <v/>
      </c>
      <c r="G262" s="85" t="str">
        <f>査定協会提出用!G262</f>
        <v/>
      </c>
      <c r="H262" s="92" t="str">
        <f>査定協会提出用!H262</f>
        <v/>
      </c>
      <c r="I262" s="103" t="str">
        <f>査定協会提出用!I262</f>
        <v/>
      </c>
      <c r="J262" s="216" t="str">
        <f>査定協会提出用!J262</f>
        <v/>
      </c>
      <c r="K262" s="217">
        <f>査定協会提出用!K262</f>
        <v>0</v>
      </c>
      <c r="L262" s="113"/>
      <c r="M262" s="117" t="s">
        <v>14</v>
      </c>
      <c r="N262" s="124" t="s">
        <v>11</v>
      </c>
    </row>
    <row r="263" spans="2:14" ht="24.9" customHeight="1" x14ac:dyDescent="0.2">
      <c r="B263" s="51" t="str">
        <f>査定協会提出用!B263</f>
        <v/>
      </c>
      <c r="C263" s="60" t="str">
        <f>査定協会提出用!C263</f>
        <v/>
      </c>
      <c r="D263" s="68" t="str">
        <f>査定協会提出用!D263</f>
        <v/>
      </c>
      <c r="E263" s="73" t="str">
        <f>査定協会提出用!E263</f>
        <v/>
      </c>
      <c r="F263" s="132" t="str">
        <f>査定協会提出用!F263</f>
        <v/>
      </c>
      <c r="G263" s="85" t="str">
        <f>査定協会提出用!G263</f>
        <v/>
      </c>
      <c r="H263" s="92" t="str">
        <f>査定協会提出用!H263</f>
        <v/>
      </c>
      <c r="I263" s="103" t="str">
        <f>査定協会提出用!I263</f>
        <v/>
      </c>
      <c r="J263" s="216" t="str">
        <f>査定協会提出用!J263</f>
        <v/>
      </c>
      <c r="K263" s="217">
        <f>査定協会提出用!K263</f>
        <v>0</v>
      </c>
      <c r="L263" s="113"/>
      <c r="M263" s="117" t="s">
        <v>14</v>
      </c>
      <c r="N263" s="124" t="s">
        <v>11</v>
      </c>
    </row>
    <row r="264" spans="2:14" ht="24.9" customHeight="1" x14ac:dyDescent="0.2">
      <c r="B264" s="51" t="str">
        <f>査定協会提出用!B264</f>
        <v/>
      </c>
      <c r="C264" s="60" t="str">
        <f>査定協会提出用!C264</f>
        <v/>
      </c>
      <c r="D264" s="68" t="str">
        <f>査定協会提出用!D264</f>
        <v/>
      </c>
      <c r="E264" s="73" t="str">
        <f>査定協会提出用!E264</f>
        <v/>
      </c>
      <c r="F264" s="132" t="str">
        <f>査定協会提出用!F264</f>
        <v/>
      </c>
      <c r="G264" s="85" t="str">
        <f>査定協会提出用!G264</f>
        <v/>
      </c>
      <c r="H264" s="92" t="str">
        <f>査定協会提出用!H264</f>
        <v/>
      </c>
      <c r="I264" s="103" t="str">
        <f>査定協会提出用!I264</f>
        <v/>
      </c>
      <c r="J264" s="216" t="str">
        <f>査定協会提出用!J264</f>
        <v/>
      </c>
      <c r="K264" s="217">
        <f>査定協会提出用!K264</f>
        <v>0</v>
      </c>
      <c r="L264" s="113"/>
      <c r="M264" s="117" t="s">
        <v>14</v>
      </c>
      <c r="N264" s="124" t="s">
        <v>11</v>
      </c>
    </row>
    <row r="265" spans="2:14" ht="24.9" customHeight="1" x14ac:dyDescent="0.2">
      <c r="B265" s="51" t="str">
        <f>査定協会提出用!B265</f>
        <v/>
      </c>
      <c r="C265" s="60" t="str">
        <f>査定協会提出用!C265</f>
        <v/>
      </c>
      <c r="D265" s="68" t="str">
        <f>査定協会提出用!D265</f>
        <v/>
      </c>
      <c r="E265" s="73" t="str">
        <f>査定協会提出用!E265</f>
        <v/>
      </c>
      <c r="F265" s="132" t="str">
        <f>査定協会提出用!F265</f>
        <v/>
      </c>
      <c r="G265" s="85" t="str">
        <f>査定協会提出用!G265</f>
        <v/>
      </c>
      <c r="H265" s="92" t="str">
        <f>査定協会提出用!H265</f>
        <v/>
      </c>
      <c r="I265" s="103" t="str">
        <f>査定協会提出用!I265</f>
        <v/>
      </c>
      <c r="J265" s="216" t="str">
        <f>査定協会提出用!J265</f>
        <v/>
      </c>
      <c r="K265" s="217">
        <f>査定協会提出用!K265</f>
        <v>0</v>
      </c>
      <c r="L265" s="113"/>
      <c r="M265" s="117" t="s">
        <v>14</v>
      </c>
      <c r="N265" s="124" t="s">
        <v>11</v>
      </c>
    </row>
    <row r="266" spans="2:14" ht="24.9" customHeight="1" x14ac:dyDescent="0.2">
      <c r="B266" s="51" t="str">
        <f>査定協会提出用!B266</f>
        <v/>
      </c>
      <c r="C266" s="60" t="str">
        <f>査定協会提出用!C266</f>
        <v/>
      </c>
      <c r="D266" s="68" t="str">
        <f>査定協会提出用!D266</f>
        <v/>
      </c>
      <c r="E266" s="73" t="str">
        <f>査定協会提出用!E266</f>
        <v/>
      </c>
      <c r="F266" s="132" t="str">
        <f>査定協会提出用!F266</f>
        <v/>
      </c>
      <c r="G266" s="85" t="str">
        <f>査定協会提出用!G266</f>
        <v/>
      </c>
      <c r="H266" s="92" t="str">
        <f>査定協会提出用!H266</f>
        <v/>
      </c>
      <c r="I266" s="103" t="str">
        <f>査定協会提出用!I266</f>
        <v/>
      </c>
      <c r="J266" s="216" t="str">
        <f>査定協会提出用!J266</f>
        <v/>
      </c>
      <c r="K266" s="217">
        <f>査定協会提出用!K266</f>
        <v>0</v>
      </c>
      <c r="L266" s="113"/>
      <c r="M266" s="117" t="s">
        <v>14</v>
      </c>
      <c r="N266" s="124" t="s">
        <v>11</v>
      </c>
    </row>
    <row r="267" spans="2:14" ht="24.9" customHeight="1" x14ac:dyDescent="0.2">
      <c r="B267" s="51" t="str">
        <f>査定協会提出用!B267</f>
        <v/>
      </c>
      <c r="C267" s="60" t="str">
        <f>査定協会提出用!C267</f>
        <v/>
      </c>
      <c r="D267" s="68" t="str">
        <f>査定協会提出用!D267</f>
        <v/>
      </c>
      <c r="E267" s="73" t="str">
        <f>査定協会提出用!E267</f>
        <v/>
      </c>
      <c r="F267" s="132" t="str">
        <f>査定協会提出用!F267</f>
        <v/>
      </c>
      <c r="G267" s="85" t="str">
        <f>査定協会提出用!G267</f>
        <v/>
      </c>
      <c r="H267" s="92" t="str">
        <f>査定協会提出用!H267</f>
        <v/>
      </c>
      <c r="I267" s="103" t="str">
        <f>査定協会提出用!I267</f>
        <v/>
      </c>
      <c r="J267" s="216" t="str">
        <f>査定協会提出用!J267</f>
        <v/>
      </c>
      <c r="K267" s="217">
        <f>査定協会提出用!K267</f>
        <v>0</v>
      </c>
      <c r="L267" s="113"/>
      <c r="M267" s="117" t="s">
        <v>14</v>
      </c>
      <c r="N267" s="124" t="s">
        <v>11</v>
      </c>
    </row>
    <row r="268" spans="2:14" ht="24.9" customHeight="1" x14ac:dyDescent="0.2">
      <c r="B268" s="51" t="str">
        <f>査定協会提出用!B268</f>
        <v/>
      </c>
      <c r="C268" s="60" t="str">
        <f>査定協会提出用!C268</f>
        <v/>
      </c>
      <c r="D268" s="68" t="str">
        <f>査定協会提出用!D268</f>
        <v/>
      </c>
      <c r="E268" s="73" t="str">
        <f>査定協会提出用!E268</f>
        <v/>
      </c>
      <c r="F268" s="132" t="str">
        <f>査定協会提出用!F268</f>
        <v/>
      </c>
      <c r="G268" s="85" t="str">
        <f>査定協会提出用!G268</f>
        <v/>
      </c>
      <c r="H268" s="92" t="str">
        <f>査定協会提出用!H268</f>
        <v/>
      </c>
      <c r="I268" s="103" t="str">
        <f>査定協会提出用!I268</f>
        <v/>
      </c>
      <c r="J268" s="216" t="str">
        <f>査定協会提出用!J268</f>
        <v/>
      </c>
      <c r="K268" s="217">
        <f>査定協会提出用!K268</f>
        <v>0</v>
      </c>
      <c r="L268" s="113"/>
      <c r="M268" s="117" t="s">
        <v>14</v>
      </c>
      <c r="N268" s="124" t="s">
        <v>11</v>
      </c>
    </row>
    <row r="269" spans="2:14" ht="24.9" customHeight="1" x14ac:dyDescent="0.2">
      <c r="B269" s="51" t="str">
        <f>査定協会提出用!B269</f>
        <v/>
      </c>
      <c r="C269" s="60" t="str">
        <f>査定協会提出用!C269</f>
        <v/>
      </c>
      <c r="D269" s="68" t="str">
        <f>査定協会提出用!D269</f>
        <v/>
      </c>
      <c r="E269" s="73" t="str">
        <f>査定協会提出用!E269</f>
        <v/>
      </c>
      <c r="F269" s="132" t="str">
        <f>査定協会提出用!F269</f>
        <v/>
      </c>
      <c r="G269" s="85" t="str">
        <f>査定協会提出用!G269</f>
        <v/>
      </c>
      <c r="H269" s="92" t="str">
        <f>査定協会提出用!H269</f>
        <v/>
      </c>
      <c r="I269" s="103" t="str">
        <f>査定協会提出用!I269</f>
        <v/>
      </c>
      <c r="J269" s="216" t="str">
        <f>査定協会提出用!J269</f>
        <v/>
      </c>
      <c r="K269" s="217">
        <f>査定協会提出用!K269</f>
        <v>0</v>
      </c>
      <c r="L269" s="113"/>
      <c r="M269" s="117" t="s">
        <v>14</v>
      </c>
      <c r="N269" s="124" t="s">
        <v>11</v>
      </c>
    </row>
    <row r="270" spans="2:14" ht="24.9" customHeight="1" x14ac:dyDescent="0.2">
      <c r="B270" s="51" t="str">
        <f>査定協会提出用!B270</f>
        <v/>
      </c>
      <c r="C270" s="60" t="str">
        <f>査定協会提出用!C270</f>
        <v/>
      </c>
      <c r="D270" s="68" t="str">
        <f>査定協会提出用!D270</f>
        <v/>
      </c>
      <c r="E270" s="73" t="str">
        <f>査定協会提出用!E270</f>
        <v/>
      </c>
      <c r="F270" s="132" t="str">
        <f>査定協会提出用!F270</f>
        <v/>
      </c>
      <c r="G270" s="85" t="str">
        <f>査定協会提出用!G270</f>
        <v/>
      </c>
      <c r="H270" s="92" t="str">
        <f>査定協会提出用!H270</f>
        <v/>
      </c>
      <c r="I270" s="103" t="str">
        <f>査定協会提出用!I270</f>
        <v/>
      </c>
      <c r="J270" s="216" t="str">
        <f>査定協会提出用!J270</f>
        <v/>
      </c>
      <c r="K270" s="217">
        <f>査定協会提出用!K270</f>
        <v>0</v>
      </c>
      <c r="L270" s="113"/>
      <c r="M270" s="117" t="s">
        <v>14</v>
      </c>
      <c r="N270" s="124" t="s">
        <v>11</v>
      </c>
    </row>
    <row r="271" spans="2:14" ht="24.9" customHeight="1" x14ac:dyDescent="0.2">
      <c r="B271" s="51" t="str">
        <f>査定協会提出用!B271</f>
        <v/>
      </c>
      <c r="C271" s="60" t="str">
        <f>査定協会提出用!C271</f>
        <v/>
      </c>
      <c r="D271" s="68" t="str">
        <f>査定協会提出用!D271</f>
        <v/>
      </c>
      <c r="E271" s="73" t="str">
        <f>査定協会提出用!E271</f>
        <v/>
      </c>
      <c r="F271" s="132" t="str">
        <f>査定協会提出用!F271</f>
        <v/>
      </c>
      <c r="G271" s="85" t="str">
        <f>査定協会提出用!G271</f>
        <v/>
      </c>
      <c r="H271" s="92" t="str">
        <f>査定協会提出用!H271</f>
        <v/>
      </c>
      <c r="I271" s="103" t="str">
        <f>査定協会提出用!I271</f>
        <v/>
      </c>
      <c r="J271" s="216" t="str">
        <f>査定協会提出用!J271</f>
        <v/>
      </c>
      <c r="K271" s="217">
        <f>査定協会提出用!K271</f>
        <v>0</v>
      </c>
      <c r="L271" s="113"/>
      <c r="M271" s="117" t="s">
        <v>14</v>
      </c>
      <c r="N271" s="124" t="s">
        <v>11</v>
      </c>
    </row>
    <row r="272" spans="2:14" ht="24.9" customHeight="1" x14ac:dyDescent="0.2">
      <c r="B272" s="51" t="str">
        <f>査定協会提出用!B272</f>
        <v/>
      </c>
      <c r="C272" s="60" t="str">
        <f>査定協会提出用!C272</f>
        <v/>
      </c>
      <c r="D272" s="68" t="str">
        <f>査定協会提出用!D272</f>
        <v/>
      </c>
      <c r="E272" s="73" t="str">
        <f>査定協会提出用!E272</f>
        <v/>
      </c>
      <c r="F272" s="132" t="str">
        <f>査定協会提出用!F272</f>
        <v/>
      </c>
      <c r="G272" s="85" t="str">
        <f>査定協会提出用!G272</f>
        <v/>
      </c>
      <c r="H272" s="92" t="str">
        <f>査定協会提出用!H272</f>
        <v/>
      </c>
      <c r="I272" s="103" t="str">
        <f>査定協会提出用!I272</f>
        <v/>
      </c>
      <c r="J272" s="216" t="str">
        <f>査定協会提出用!J272</f>
        <v/>
      </c>
      <c r="K272" s="217">
        <f>査定協会提出用!K272</f>
        <v>0</v>
      </c>
      <c r="L272" s="113"/>
      <c r="M272" s="117" t="s">
        <v>14</v>
      </c>
      <c r="N272" s="124" t="s">
        <v>11</v>
      </c>
    </row>
    <row r="273" spans="2:14" ht="24.9" customHeight="1" x14ac:dyDescent="0.2">
      <c r="B273" s="51" t="str">
        <f>査定協会提出用!B273</f>
        <v/>
      </c>
      <c r="C273" s="60" t="str">
        <f>査定協会提出用!C273</f>
        <v/>
      </c>
      <c r="D273" s="68" t="str">
        <f>査定協会提出用!D273</f>
        <v/>
      </c>
      <c r="E273" s="73" t="str">
        <f>査定協会提出用!E273</f>
        <v/>
      </c>
      <c r="F273" s="132" t="str">
        <f>査定協会提出用!F273</f>
        <v/>
      </c>
      <c r="G273" s="85" t="str">
        <f>査定協会提出用!G273</f>
        <v/>
      </c>
      <c r="H273" s="92" t="str">
        <f>査定協会提出用!H273</f>
        <v/>
      </c>
      <c r="I273" s="103" t="str">
        <f>査定協会提出用!I273</f>
        <v/>
      </c>
      <c r="J273" s="216" t="str">
        <f>査定協会提出用!J273</f>
        <v/>
      </c>
      <c r="K273" s="217">
        <f>査定協会提出用!K273</f>
        <v>0</v>
      </c>
      <c r="L273" s="113"/>
      <c r="M273" s="117" t="s">
        <v>14</v>
      </c>
      <c r="N273" s="124" t="s">
        <v>11</v>
      </c>
    </row>
    <row r="274" spans="2:14" ht="24.9" customHeight="1" x14ac:dyDescent="0.2">
      <c r="B274" s="51" t="str">
        <f>査定協会提出用!B274</f>
        <v/>
      </c>
      <c r="C274" s="60" t="str">
        <f>査定協会提出用!C274</f>
        <v/>
      </c>
      <c r="D274" s="68" t="str">
        <f>査定協会提出用!D274</f>
        <v/>
      </c>
      <c r="E274" s="73" t="str">
        <f>査定協会提出用!E274</f>
        <v/>
      </c>
      <c r="F274" s="132" t="str">
        <f>査定協会提出用!F274</f>
        <v/>
      </c>
      <c r="G274" s="85" t="str">
        <f>査定協会提出用!G274</f>
        <v/>
      </c>
      <c r="H274" s="92" t="str">
        <f>査定協会提出用!H274</f>
        <v/>
      </c>
      <c r="I274" s="103" t="str">
        <f>査定協会提出用!I274</f>
        <v/>
      </c>
      <c r="J274" s="216" t="str">
        <f>査定協会提出用!J274</f>
        <v/>
      </c>
      <c r="K274" s="217">
        <f>査定協会提出用!K274</f>
        <v>0</v>
      </c>
      <c r="L274" s="113"/>
      <c r="M274" s="117" t="s">
        <v>14</v>
      </c>
      <c r="N274" s="124" t="s">
        <v>11</v>
      </c>
    </row>
    <row r="275" spans="2:14" ht="24.9" customHeight="1" x14ac:dyDescent="0.2">
      <c r="B275" s="51" t="str">
        <f>査定協会提出用!B275</f>
        <v/>
      </c>
      <c r="C275" s="60" t="str">
        <f>査定協会提出用!C275</f>
        <v/>
      </c>
      <c r="D275" s="68" t="str">
        <f>査定協会提出用!D275</f>
        <v/>
      </c>
      <c r="E275" s="73" t="str">
        <f>査定協会提出用!E275</f>
        <v/>
      </c>
      <c r="F275" s="132" t="str">
        <f>査定協会提出用!F275</f>
        <v/>
      </c>
      <c r="G275" s="85" t="str">
        <f>査定協会提出用!G275</f>
        <v/>
      </c>
      <c r="H275" s="92" t="str">
        <f>査定協会提出用!H275</f>
        <v/>
      </c>
      <c r="I275" s="103" t="str">
        <f>査定協会提出用!I275</f>
        <v/>
      </c>
      <c r="J275" s="216" t="str">
        <f>査定協会提出用!J275</f>
        <v/>
      </c>
      <c r="K275" s="217">
        <f>査定協会提出用!K275</f>
        <v>0</v>
      </c>
      <c r="L275" s="113"/>
      <c r="M275" s="117" t="s">
        <v>14</v>
      </c>
      <c r="N275" s="124" t="s">
        <v>11</v>
      </c>
    </row>
    <row r="276" spans="2:14" ht="24.9" customHeight="1" x14ac:dyDescent="0.2">
      <c r="B276" s="51" t="str">
        <f>査定協会提出用!B276</f>
        <v/>
      </c>
      <c r="C276" s="60" t="str">
        <f>査定協会提出用!C276</f>
        <v/>
      </c>
      <c r="D276" s="68" t="str">
        <f>査定協会提出用!D276</f>
        <v/>
      </c>
      <c r="E276" s="73" t="str">
        <f>査定協会提出用!E276</f>
        <v/>
      </c>
      <c r="F276" s="132" t="str">
        <f>査定協会提出用!F276</f>
        <v/>
      </c>
      <c r="G276" s="85" t="str">
        <f>査定協会提出用!G276</f>
        <v/>
      </c>
      <c r="H276" s="92" t="str">
        <f>査定協会提出用!H276</f>
        <v/>
      </c>
      <c r="I276" s="103" t="str">
        <f>査定協会提出用!I276</f>
        <v/>
      </c>
      <c r="J276" s="216" t="str">
        <f>査定協会提出用!J276</f>
        <v/>
      </c>
      <c r="K276" s="217">
        <f>査定協会提出用!K276</f>
        <v>0</v>
      </c>
      <c r="L276" s="113"/>
      <c r="M276" s="117" t="s">
        <v>14</v>
      </c>
      <c r="N276" s="124" t="s">
        <v>11</v>
      </c>
    </row>
    <row r="277" spans="2:14" ht="24.9" customHeight="1" x14ac:dyDescent="0.2">
      <c r="B277" s="51" t="str">
        <f>査定協会提出用!B277</f>
        <v/>
      </c>
      <c r="C277" s="60" t="str">
        <f>査定協会提出用!C277</f>
        <v/>
      </c>
      <c r="D277" s="68" t="str">
        <f>査定協会提出用!D277</f>
        <v/>
      </c>
      <c r="E277" s="73" t="str">
        <f>査定協会提出用!E277</f>
        <v/>
      </c>
      <c r="F277" s="132" t="str">
        <f>査定協会提出用!F277</f>
        <v/>
      </c>
      <c r="G277" s="85" t="str">
        <f>査定協会提出用!G277</f>
        <v/>
      </c>
      <c r="H277" s="92" t="str">
        <f>査定協会提出用!H277</f>
        <v/>
      </c>
      <c r="I277" s="103" t="str">
        <f>査定協会提出用!I277</f>
        <v/>
      </c>
      <c r="J277" s="216" t="str">
        <f>査定協会提出用!J277</f>
        <v/>
      </c>
      <c r="K277" s="217">
        <f>査定協会提出用!K277</f>
        <v>0</v>
      </c>
      <c r="L277" s="113"/>
      <c r="M277" s="117" t="s">
        <v>14</v>
      </c>
      <c r="N277" s="124" t="s">
        <v>11</v>
      </c>
    </row>
    <row r="278" spans="2:14" ht="24.9" customHeight="1" x14ac:dyDescent="0.2">
      <c r="B278" s="51" t="str">
        <f>査定協会提出用!B278</f>
        <v/>
      </c>
      <c r="C278" s="60" t="str">
        <f>査定協会提出用!C278</f>
        <v/>
      </c>
      <c r="D278" s="68" t="str">
        <f>査定協会提出用!D278</f>
        <v/>
      </c>
      <c r="E278" s="73" t="str">
        <f>査定協会提出用!E278</f>
        <v/>
      </c>
      <c r="F278" s="132" t="str">
        <f>査定協会提出用!F278</f>
        <v/>
      </c>
      <c r="G278" s="85" t="str">
        <f>査定協会提出用!G278</f>
        <v/>
      </c>
      <c r="H278" s="92" t="str">
        <f>査定協会提出用!H278</f>
        <v/>
      </c>
      <c r="I278" s="103" t="str">
        <f>査定協会提出用!I278</f>
        <v/>
      </c>
      <c r="J278" s="216" t="str">
        <f>査定協会提出用!J278</f>
        <v/>
      </c>
      <c r="K278" s="217">
        <f>査定協会提出用!K278</f>
        <v>0</v>
      </c>
      <c r="L278" s="113"/>
      <c r="M278" s="117" t="s">
        <v>14</v>
      </c>
      <c r="N278" s="124" t="s">
        <v>11</v>
      </c>
    </row>
    <row r="279" spans="2:14" ht="24.9" customHeight="1" x14ac:dyDescent="0.2">
      <c r="B279" s="51" t="str">
        <f>査定協会提出用!B279</f>
        <v/>
      </c>
      <c r="C279" s="60" t="str">
        <f>査定協会提出用!C279</f>
        <v/>
      </c>
      <c r="D279" s="68" t="str">
        <f>査定協会提出用!D279</f>
        <v/>
      </c>
      <c r="E279" s="73" t="str">
        <f>査定協会提出用!E279</f>
        <v/>
      </c>
      <c r="F279" s="132" t="str">
        <f>査定協会提出用!F279</f>
        <v/>
      </c>
      <c r="G279" s="85" t="str">
        <f>査定協会提出用!G279</f>
        <v/>
      </c>
      <c r="H279" s="92" t="str">
        <f>査定協会提出用!H279</f>
        <v/>
      </c>
      <c r="I279" s="103" t="str">
        <f>査定協会提出用!I279</f>
        <v/>
      </c>
      <c r="J279" s="216" t="str">
        <f>査定協会提出用!J279</f>
        <v/>
      </c>
      <c r="K279" s="217">
        <f>査定協会提出用!K279</f>
        <v>0</v>
      </c>
      <c r="L279" s="113"/>
      <c r="M279" s="117" t="s">
        <v>14</v>
      </c>
      <c r="N279" s="124" t="s">
        <v>11</v>
      </c>
    </row>
    <row r="280" spans="2:14" ht="24.9" customHeight="1" x14ac:dyDescent="0.2">
      <c r="B280" s="52" t="str">
        <f>査定協会提出用!B280</f>
        <v/>
      </c>
      <c r="C280" s="61" t="str">
        <f>査定協会提出用!C280</f>
        <v/>
      </c>
      <c r="D280" s="69" t="str">
        <f>査定協会提出用!D280</f>
        <v/>
      </c>
      <c r="E280" s="74" t="str">
        <f>査定協会提出用!E280</f>
        <v/>
      </c>
      <c r="F280" s="81" t="str">
        <f>査定協会提出用!F280</f>
        <v/>
      </c>
      <c r="G280" s="86" t="str">
        <f>査定協会提出用!G280</f>
        <v/>
      </c>
      <c r="H280" s="93" t="str">
        <f>査定協会提出用!H280</f>
        <v/>
      </c>
      <c r="I280" s="104" t="str">
        <f>査定協会提出用!I280</f>
        <v/>
      </c>
      <c r="J280" s="218" t="str">
        <f>査定協会提出用!J280</f>
        <v/>
      </c>
      <c r="K280" s="219">
        <f>査定協会提出用!K280</f>
        <v>0</v>
      </c>
      <c r="L280" s="114"/>
      <c r="M280" s="118" t="s">
        <v>14</v>
      </c>
      <c r="N280" s="125" t="s">
        <v>11</v>
      </c>
    </row>
    <row r="281" spans="2:14" ht="24.9" customHeight="1" x14ac:dyDescent="0.2">
      <c r="B281" s="50" t="str">
        <f>査定協会提出用!B281</f>
        <v/>
      </c>
      <c r="C281" s="59" t="str">
        <f>査定協会提出用!C281</f>
        <v/>
      </c>
      <c r="D281" s="67" t="str">
        <f>査定協会提出用!D281</f>
        <v/>
      </c>
      <c r="E281" s="72" t="str">
        <f>査定協会提出用!E281</f>
        <v/>
      </c>
      <c r="F281" s="131" t="str">
        <f>査定協会提出用!F281</f>
        <v/>
      </c>
      <c r="G281" s="84" t="str">
        <f>査定協会提出用!G281</f>
        <v/>
      </c>
      <c r="H281" s="91" t="str">
        <f>査定協会提出用!H281</f>
        <v/>
      </c>
      <c r="I281" s="102" t="str">
        <f>査定協会提出用!I281</f>
        <v/>
      </c>
      <c r="J281" s="214" t="str">
        <f>査定協会提出用!J281</f>
        <v/>
      </c>
      <c r="K281" s="215">
        <f>査定協会提出用!K281</f>
        <v>0</v>
      </c>
      <c r="L281" s="112"/>
      <c r="M281" s="116" t="s">
        <v>14</v>
      </c>
      <c r="N281" s="123" t="s">
        <v>11</v>
      </c>
    </row>
    <row r="282" spans="2:14" ht="24.9" customHeight="1" x14ac:dyDescent="0.2">
      <c r="B282" s="51" t="str">
        <f>査定協会提出用!B282</f>
        <v/>
      </c>
      <c r="C282" s="60" t="str">
        <f>査定協会提出用!C282</f>
        <v/>
      </c>
      <c r="D282" s="68" t="str">
        <f>査定協会提出用!D282</f>
        <v/>
      </c>
      <c r="E282" s="73" t="str">
        <f>査定協会提出用!E282</f>
        <v/>
      </c>
      <c r="F282" s="132" t="str">
        <f>査定協会提出用!F282</f>
        <v/>
      </c>
      <c r="G282" s="85" t="str">
        <f>査定協会提出用!G282</f>
        <v/>
      </c>
      <c r="H282" s="92" t="str">
        <f>査定協会提出用!H282</f>
        <v/>
      </c>
      <c r="I282" s="103" t="str">
        <f>査定協会提出用!I282</f>
        <v/>
      </c>
      <c r="J282" s="216" t="str">
        <f>査定協会提出用!J282</f>
        <v/>
      </c>
      <c r="K282" s="217">
        <f>査定協会提出用!K282</f>
        <v>0</v>
      </c>
      <c r="L282" s="113"/>
      <c r="M282" s="117" t="s">
        <v>14</v>
      </c>
      <c r="N282" s="124" t="s">
        <v>11</v>
      </c>
    </row>
    <row r="283" spans="2:14" ht="24.9" customHeight="1" x14ac:dyDescent="0.2">
      <c r="B283" s="51" t="str">
        <f>査定協会提出用!B283</f>
        <v/>
      </c>
      <c r="C283" s="60" t="str">
        <f>査定協会提出用!C283</f>
        <v/>
      </c>
      <c r="D283" s="68" t="str">
        <f>査定協会提出用!D283</f>
        <v/>
      </c>
      <c r="E283" s="73" t="str">
        <f>査定協会提出用!E283</f>
        <v/>
      </c>
      <c r="F283" s="132" t="str">
        <f>査定協会提出用!F283</f>
        <v/>
      </c>
      <c r="G283" s="85" t="str">
        <f>査定協会提出用!G283</f>
        <v/>
      </c>
      <c r="H283" s="92" t="str">
        <f>査定協会提出用!H283</f>
        <v/>
      </c>
      <c r="I283" s="103" t="str">
        <f>査定協会提出用!I283</f>
        <v/>
      </c>
      <c r="J283" s="216" t="str">
        <f>査定協会提出用!J283</f>
        <v/>
      </c>
      <c r="K283" s="217">
        <f>査定協会提出用!K283</f>
        <v>0</v>
      </c>
      <c r="L283" s="113"/>
      <c r="M283" s="117" t="s">
        <v>14</v>
      </c>
      <c r="N283" s="124" t="s">
        <v>11</v>
      </c>
    </row>
    <row r="284" spans="2:14" ht="24.9" customHeight="1" x14ac:dyDescent="0.2">
      <c r="B284" s="51" t="str">
        <f>査定協会提出用!B284</f>
        <v/>
      </c>
      <c r="C284" s="60" t="str">
        <f>査定協会提出用!C284</f>
        <v/>
      </c>
      <c r="D284" s="68" t="str">
        <f>査定協会提出用!D284</f>
        <v/>
      </c>
      <c r="E284" s="73" t="str">
        <f>査定協会提出用!E284</f>
        <v/>
      </c>
      <c r="F284" s="132" t="str">
        <f>査定協会提出用!F284</f>
        <v/>
      </c>
      <c r="G284" s="85" t="str">
        <f>査定協会提出用!G284</f>
        <v/>
      </c>
      <c r="H284" s="92" t="str">
        <f>査定協会提出用!H284</f>
        <v/>
      </c>
      <c r="I284" s="103" t="str">
        <f>査定協会提出用!I284</f>
        <v/>
      </c>
      <c r="J284" s="216" t="str">
        <f>査定協会提出用!J284</f>
        <v/>
      </c>
      <c r="K284" s="217">
        <f>査定協会提出用!K284</f>
        <v>0</v>
      </c>
      <c r="L284" s="113"/>
      <c r="M284" s="117" t="s">
        <v>14</v>
      </c>
      <c r="N284" s="124" t="s">
        <v>11</v>
      </c>
    </row>
    <row r="285" spans="2:14" ht="24.9" customHeight="1" x14ac:dyDescent="0.2">
      <c r="B285" s="51" t="str">
        <f>査定協会提出用!B285</f>
        <v/>
      </c>
      <c r="C285" s="60" t="str">
        <f>査定協会提出用!C285</f>
        <v/>
      </c>
      <c r="D285" s="68" t="str">
        <f>査定協会提出用!D285</f>
        <v/>
      </c>
      <c r="E285" s="73" t="str">
        <f>査定協会提出用!E285</f>
        <v/>
      </c>
      <c r="F285" s="132" t="str">
        <f>査定協会提出用!F285</f>
        <v/>
      </c>
      <c r="G285" s="85" t="str">
        <f>査定協会提出用!G285</f>
        <v/>
      </c>
      <c r="H285" s="92" t="str">
        <f>査定協会提出用!H285</f>
        <v/>
      </c>
      <c r="I285" s="103" t="str">
        <f>査定協会提出用!I285</f>
        <v/>
      </c>
      <c r="J285" s="216" t="str">
        <f>査定協会提出用!J285</f>
        <v/>
      </c>
      <c r="K285" s="217">
        <f>査定協会提出用!K285</f>
        <v>0</v>
      </c>
      <c r="L285" s="113"/>
      <c r="M285" s="117" t="s">
        <v>14</v>
      </c>
      <c r="N285" s="124" t="s">
        <v>11</v>
      </c>
    </row>
    <row r="286" spans="2:14" ht="24.9" customHeight="1" x14ac:dyDescent="0.2">
      <c r="B286" s="51" t="str">
        <f>査定協会提出用!B286</f>
        <v/>
      </c>
      <c r="C286" s="60" t="str">
        <f>査定協会提出用!C286</f>
        <v/>
      </c>
      <c r="D286" s="68" t="str">
        <f>査定協会提出用!D286</f>
        <v/>
      </c>
      <c r="E286" s="73" t="str">
        <f>査定協会提出用!E286</f>
        <v/>
      </c>
      <c r="F286" s="132" t="str">
        <f>査定協会提出用!F286</f>
        <v/>
      </c>
      <c r="G286" s="85" t="str">
        <f>査定協会提出用!G286</f>
        <v/>
      </c>
      <c r="H286" s="92" t="str">
        <f>査定協会提出用!H286</f>
        <v/>
      </c>
      <c r="I286" s="103" t="str">
        <f>査定協会提出用!I286</f>
        <v/>
      </c>
      <c r="J286" s="216" t="str">
        <f>査定協会提出用!J286</f>
        <v/>
      </c>
      <c r="K286" s="217">
        <f>査定協会提出用!K286</f>
        <v>0</v>
      </c>
      <c r="L286" s="113"/>
      <c r="M286" s="117" t="s">
        <v>14</v>
      </c>
      <c r="N286" s="124" t="s">
        <v>11</v>
      </c>
    </row>
    <row r="287" spans="2:14" ht="24.9" customHeight="1" x14ac:dyDescent="0.2">
      <c r="B287" s="51" t="str">
        <f>査定協会提出用!B287</f>
        <v/>
      </c>
      <c r="C287" s="60" t="str">
        <f>査定協会提出用!C287</f>
        <v/>
      </c>
      <c r="D287" s="68" t="str">
        <f>査定協会提出用!D287</f>
        <v/>
      </c>
      <c r="E287" s="73" t="str">
        <f>査定協会提出用!E287</f>
        <v/>
      </c>
      <c r="F287" s="132" t="str">
        <f>査定協会提出用!F287</f>
        <v/>
      </c>
      <c r="G287" s="85" t="str">
        <f>査定協会提出用!G287</f>
        <v/>
      </c>
      <c r="H287" s="92" t="str">
        <f>査定協会提出用!H287</f>
        <v/>
      </c>
      <c r="I287" s="103" t="str">
        <f>査定協会提出用!I287</f>
        <v/>
      </c>
      <c r="J287" s="216" t="str">
        <f>査定協会提出用!J287</f>
        <v/>
      </c>
      <c r="K287" s="217">
        <f>査定協会提出用!K287</f>
        <v>0</v>
      </c>
      <c r="L287" s="113"/>
      <c r="M287" s="117" t="s">
        <v>14</v>
      </c>
      <c r="N287" s="124" t="s">
        <v>11</v>
      </c>
    </row>
    <row r="288" spans="2:14" ht="24.9" customHeight="1" x14ac:dyDescent="0.2">
      <c r="B288" s="51" t="str">
        <f>査定協会提出用!B288</f>
        <v/>
      </c>
      <c r="C288" s="60" t="str">
        <f>査定協会提出用!C288</f>
        <v/>
      </c>
      <c r="D288" s="68" t="str">
        <f>査定協会提出用!D288</f>
        <v/>
      </c>
      <c r="E288" s="73" t="str">
        <f>査定協会提出用!E288</f>
        <v/>
      </c>
      <c r="F288" s="132" t="str">
        <f>査定協会提出用!F288</f>
        <v/>
      </c>
      <c r="G288" s="85" t="str">
        <f>査定協会提出用!G288</f>
        <v/>
      </c>
      <c r="H288" s="92" t="str">
        <f>査定協会提出用!H288</f>
        <v/>
      </c>
      <c r="I288" s="103" t="str">
        <f>査定協会提出用!I288</f>
        <v/>
      </c>
      <c r="J288" s="216" t="str">
        <f>査定協会提出用!J288</f>
        <v/>
      </c>
      <c r="K288" s="217">
        <f>査定協会提出用!K288</f>
        <v>0</v>
      </c>
      <c r="L288" s="113"/>
      <c r="M288" s="117" t="s">
        <v>14</v>
      </c>
      <c r="N288" s="124" t="s">
        <v>11</v>
      </c>
    </row>
    <row r="289" spans="2:14" ht="24.9" customHeight="1" x14ac:dyDescent="0.2">
      <c r="B289" s="51" t="str">
        <f>査定協会提出用!B289</f>
        <v/>
      </c>
      <c r="C289" s="60" t="str">
        <f>査定協会提出用!C289</f>
        <v/>
      </c>
      <c r="D289" s="68" t="str">
        <f>査定協会提出用!D289</f>
        <v/>
      </c>
      <c r="E289" s="73" t="str">
        <f>査定協会提出用!E289</f>
        <v/>
      </c>
      <c r="F289" s="132" t="str">
        <f>査定協会提出用!F289</f>
        <v/>
      </c>
      <c r="G289" s="85" t="str">
        <f>査定協会提出用!G289</f>
        <v/>
      </c>
      <c r="H289" s="92" t="str">
        <f>査定協会提出用!H289</f>
        <v/>
      </c>
      <c r="I289" s="103" t="str">
        <f>査定協会提出用!I289</f>
        <v/>
      </c>
      <c r="J289" s="216" t="str">
        <f>査定協会提出用!J289</f>
        <v/>
      </c>
      <c r="K289" s="217">
        <f>査定協会提出用!K289</f>
        <v>0</v>
      </c>
      <c r="L289" s="113"/>
      <c r="M289" s="117" t="s">
        <v>14</v>
      </c>
      <c r="N289" s="124" t="s">
        <v>11</v>
      </c>
    </row>
    <row r="290" spans="2:14" ht="24.9" customHeight="1" x14ac:dyDescent="0.2">
      <c r="B290" s="51" t="str">
        <f>査定協会提出用!B290</f>
        <v/>
      </c>
      <c r="C290" s="60" t="str">
        <f>査定協会提出用!C290</f>
        <v/>
      </c>
      <c r="D290" s="68" t="str">
        <f>査定協会提出用!D290</f>
        <v/>
      </c>
      <c r="E290" s="73" t="str">
        <f>査定協会提出用!E290</f>
        <v/>
      </c>
      <c r="F290" s="132" t="str">
        <f>査定協会提出用!F290</f>
        <v/>
      </c>
      <c r="G290" s="85" t="str">
        <f>査定協会提出用!G290</f>
        <v/>
      </c>
      <c r="H290" s="92" t="str">
        <f>査定協会提出用!H290</f>
        <v/>
      </c>
      <c r="I290" s="103" t="str">
        <f>査定協会提出用!I290</f>
        <v/>
      </c>
      <c r="J290" s="216" t="str">
        <f>査定協会提出用!J290</f>
        <v/>
      </c>
      <c r="K290" s="217">
        <f>査定協会提出用!K290</f>
        <v>0</v>
      </c>
      <c r="L290" s="113"/>
      <c r="M290" s="117" t="s">
        <v>14</v>
      </c>
      <c r="N290" s="124" t="s">
        <v>11</v>
      </c>
    </row>
    <row r="291" spans="2:14" ht="24.9" customHeight="1" x14ac:dyDescent="0.2">
      <c r="B291" s="51" t="str">
        <f>査定協会提出用!B291</f>
        <v/>
      </c>
      <c r="C291" s="60" t="str">
        <f>査定協会提出用!C291</f>
        <v/>
      </c>
      <c r="D291" s="68" t="str">
        <f>査定協会提出用!D291</f>
        <v/>
      </c>
      <c r="E291" s="73" t="str">
        <f>査定協会提出用!E291</f>
        <v/>
      </c>
      <c r="F291" s="132" t="str">
        <f>査定協会提出用!F291</f>
        <v/>
      </c>
      <c r="G291" s="85" t="str">
        <f>査定協会提出用!G291</f>
        <v/>
      </c>
      <c r="H291" s="92" t="str">
        <f>査定協会提出用!H291</f>
        <v/>
      </c>
      <c r="I291" s="103" t="str">
        <f>査定協会提出用!I291</f>
        <v/>
      </c>
      <c r="J291" s="216" t="str">
        <f>査定協会提出用!J291</f>
        <v/>
      </c>
      <c r="K291" s="217">
        <f>査定協会提出用!K291</f>
        <v>0</v>
      </c>
      <c r="L291" s="113"/>
      <c r="M291" s="117" t="s">
        <v>14</v>
      </c>
      <c r="N291" s="124" t="s">
        <v>11</v>
      </c>
    </row>
    <row r="292" spans="2:14" ht="24.9" customHeight="1" x14ac:dyDescent="0.2">
      <c r="B292" s="51" t="str">
        <f>査定協会提出用!B292</f>
        <v/>
      </c>
      <c r="C292" s="60" t="str">
        <f>査定協会提出用!C292</f>
        <v/>
      </c>
      <c r="D292" s="68" t="str">
        <f>査定協会提出用!D292</f>
        <v/>
      </c>
      <c r="E292" s="73" t="str">
        <f>査定協会提出用!E292</f>
        <v/>
      </c>
      <c r="F292" s="132" t="str">
        <f>査定協会提出用!F292</f>
        <v/>
      </c>
      <c r="G292" s="85" t="str">
        <f>査定協会提出用!G292</f>
        <v/>
      </c>
      <c r="H292" s="92" t="str">
        <f>査定協会提出用!H292</f>
        <v/>
      </c>
      <c r="I292" s="103" t="str">
        <f>査定協会提出用!I292</f>
        <v/>
      </c>
      <c r="J292" s="216" t="str">
        <f>査定協会提出用!J292</f>
        <v/>
      </c>
      <c r="K292" s="217">
        <f>査定協会提出用!K292</f>
        <v>0</v>
      </c>
      <c r="L292" s="113"/>
      <c r="M292" s="117" t="s">
        <v>14</v>
      </c>
      <c r="N292" s="124" t="s">
        <v>11</v>
      </c>
    </row>
    <row r="293" spans="2:14" ht="24.9" customHeight="1" x14ac:dyDescent="0.2">
      <c r="B293" s="51" t="str">
        <f>査定協会提出用!B293</f>
        <v/>
      </c>
      <c r="C293" s="60" t="str">
        <f>査定協会提出用!C293</f>
        <v/>
      </c>
      <c r="D293" s="68" t="str">
        <f>査定協会提出用!D293</f>
        <v/>
      </c>
      <c r="E293" s="73" t="str">
        <f>査定協会提出用!E293</f>
        <v/>
      </c>
      <c r="F293" s="132" t="str">
        <f>査定協会提出用!F293</f>
        <v/>
      </c>
      <c r="G293" s="85" t="str">
        <f>査定協会提出用!G293</f>
        <v/>
      </c>
      <c r="H293" s="92" t="str">
        <f>査定協会提出用!H293</f>
        <v/>
      </c>
      <c r="I293" s="103" t="str">
        <f>査定協会提出用!I293</f>
        <v/>
      </c>
      <c r="J293" s="216" t="str">
        <f>査定協会提出用!J293</f>
        <v/>
      </c>
      <c r="K293" s="217">
        <f>査定協会提出用!K293</f>
        <v>0</v>
      </c>
      <c r="L293" s="113"/>
      <c r="M293" s="117" t="s">
        <v>14</v>
      </c>
      <c r="N293" s="124" t="s">
        <v>11</v>
      </c>
    </row>
    <row r="294" spans="2:14" ht="24.9" customHeight="1" x14ac:dyDescent="0.2">
      <c r="B294" s="51" t="str">
        <f>査定協会提出用!B294</f>
        <v/>
      </c>
      <c r="C294" s="60" t="str">
        <f>査定協会提出用!C294</f>
        <v/>
      </c>
      <c r="D294" s="68" t="str">
        <f>査定協会提出用!D294</f>
        <v/>
      </c>
      <c r="E294" s="73" t="str">
        <f>査定協会提出用!E294</f>
        <v/>
      </c>
      <c r="F294" s="132" t="str">
        <f>査定協会提出用!F294</f>
        <v/>
      </c>
      <c r="G294" s="85" t="str">
        <f>査定協会提出用!G294</f>
        <v/>
      </c>
      <c r="H294" s="92" t="str">
        <f>査定協会提出用!H294</f>
        <v/>
      </c>
      <c r="I294" s="103" t="str">
        <f>査定協会提出用!I294</f>
        <v/>
      </c>
      <c r="J294" s="216" t="str">
        <f>査定協会提出用!J294</f>
        <v/>
      </c>
      <c r="K294" s="217">
        <f>査定協会提出用!K294</f>
        <v>0</v>
      </c>
      <c r="L294" s="113"/>
      <c r="M294" s="117" t="s">
        <v>14</v>
      </c>
      <c r="N294" s="124" t="s">
        <v>11</v>
      </c>
    </row>
    <row r="295" spans="2:14" ht="24.9" customHeight="1" x14ac:dyDescent="0.2">
      <c r="B295" s="51" t="str">
        <f>査定協会提出用!B295</f>
        <v/>
      </c>
      <c r="C295" s="60" t="str">
        <f>査定協会提出用!C295</f>
        <v/>
      </c>
      <c r="D295" s="68" t="str">
        <f>査定協会提出用!D295</f>
        <v/>
      </c>
      <c r="E295" s="73" t="str">
        <f>査定協会提出用!E295</f>
        <v/>
      </c>
      <c r="F295" s="132" t="str">
        <f>査定協会提出用!F295</f>
        <v/>
      </c>
      <c r="G295" s="85" t="str">
        <f>査定協会提出用!G295</f>
        <v/>
      </c>
      <c r="H295" s="92" t="str">
        <f>査定協会提出用!H295</f>
        <v/>
      </c>
      <c r="I295" s="103" t="str">
        <f>査定協会提出用!I295</f>
        <v/>
      </c>
      <c r="J295" s="216" t="str">
        <f>査定協会提出用!J295</f>
        <v/>
      </c>
      <c r="K295" s="217">
        <f>査定協会提出用!K295</f>
        <v>0</v>
      </c>
      <c r="L295" s="113"/>
      <c r="M295" s="117" t="s">
        <v>14</v>
      </c>
      <c r="N295" s="124" t="s">
        <v>11</v>
      </c>
    </row>
    <row r="296" spans="2:14" ht="24.9" customHeight="1" x14ac:dyDescent="0.2">
      <c r="B296" s="51" t="str">
        <f>査定協会提出用!B296</f>
        <v/>
      </c>
      <c r="C296" s="60" t="str">
        <f>査定協会提出用!C296</f>
        <v/>
      </c>
      <c r="D296" s="68" t="str">
        <f>査定協会提出用!D296</f>
        <v/>
      </c>
      <c r="E296" s="73" t="str">
        <f>査定協会提出用!E296</f>
        <v/>
      </c>
      <c r="F296" s="132" t="str">
        <f>査定協会提出用!F296</f>
        <v/>
      </c>
      <c r="G296" s="85" t="str">
        <f>査定協会提出用!G296</f>
        <v/>
      </c>
      <c r="H296" s="92" t="str">
        <f>査定協会提出用!H296</f>
        <v/>
      </c>
      <c r="I296" s="103" t="str">
        <f>査定協会提出用!I296</f>
        <v/>
      </c>
      <c r="J296" s="216" t="str">
        <f>査定協会提出用!J296</f>
        <v/>
      </c>
      <c r="K296" s="217">
        <f>査定協会提出用!K296</f>
        <v>0</v>
      </c>
      <c r="L296" s="113"/>
      <c r="M296" s="117" t="s">
        <v>14</v>
      </c>
      <c r="N296" s="124" t="s">
        <v>11</v>
      </c>
    </row>
    <row r="297" spans="2:14" ht="24.9" customHeight="1" x14ac:dyDescent="0.2">
      <c r="B297" s="51" t="str">
        <f>査定協会提出用!B297</f>
        <v/>
      </c>
      <c r="C297" s="60" t="str">
        <f>査定協会提出用!C297</f>
        <v/>
      </c>
      <c r="D297" s="68" t="str">
        <f>査定協会提出用!D297</f>
        <v/>
      </c>
      <c r="E297" s="73" t="str">
        <f>査定協会提出用!E297</f>
        <v/>
      </c>
      <c r="F297" s="132" t="str">
        <f>査定協会提出用!F297</f>
        <v/>
      </c>
      <c r="G297" s="85" t="str">
        <f>査定協会提出用!G297</f>
        <v/>
      </c>
      <c r="H297" s="92" t="str">
        <f>査定協会提出用!H297</f>
        <v/>
      </c>
      <c r="I297" s="103" t="str">
        <f>査定協会提出用!I297</f>
        <v/>
      </c>
      <c r="J297" s="216" t="str">
        <f>査定協会提出用!J297</f>
        <v/>
      </c>
      <c r="K297" s="217">
        <f>査定協会提出用!K297</f>
        <v>0</v>
      </c>
      <c r="L297" s="113"/>
      <c r="M297" s="117" t="s">
        <v>14</v>
      </c>
      <c r="N297" s="124" t="s">
        <v>11</v>
      </c>
    </row>
    <row r="298" spans="2:14" ht="24.9" customHeight="1" x14ac:dyDescent="0.2">
      <c r="B298" s="51" t="str">
        <f>査定協会提出用!B298</f>
        <v/>
      </c>
      <c r="C298" s="60" t="str">
        <f>査定協会提出用!C298</f>
        <v/>
      </c>
      <c r="D298" s="68" t="str">
        <f>査定協会提出用!D298</f>
        <v/>
      </c>
      <c r="E298" s="73" t="str">
        <f>査定協会提出用!E298</f>
        <v/>
      </c>
      <c r="F298" s="132" t="str">
        <f>査定協会提出用!F298</f>
        <v/>
      </c>
      <c r="G298" s="85" t="str">
        <f>査定協会提出用!G298</f>
        <v/>
      </c>
      <c r="H298" s="92" t="str">
        <f>査定協会提出用!H298</f>
        <v/>
      </c>
      <c r="I298" s="103" t="str">
        <f>査定協会提出用!I298</f>
        <v/>
      </c>
      <c r="J298" s="216" t="str">
        <f>査定協会提出用!J298</f>
        <v/>
      </c>
      <c r="K298" s="217">
        <f>査定協会提出用!K298</f>
        <v>0</v>
      </c>
      <c r="L298" s="113"/>
      <c r="M298" s="117" t="s">
        <v>14</v>
      </c>
      <c r="N298" s="124" t="s">
        <v>11</v>
      </c>
    </row>
    <row r="299" spans="2:14" ht="24.9" customHeight="1" x14ac:dyDescent="0.2">
      <c r="B299" s="51" t="str">
        <f>査定協会提出用!B299</f>
        <v/>
      </c>
      <c r="C299" s="60" t="str">
        <f>査定協会提出用!C299</f>
        <v/>
      </c>
      <c r="D299" s="68" t="str">
        <f>査定協会提出用!D299</f>
        <v/>
      </c>
      <c r="E299" s="73" t="str">
        <f>査定協会提出用!E299</f>
        <v/>
      </c>
      <c r="F299" s="132" t="str">
        <f>査定協会提出用!F299</f>
        <v/>
      </c>
      <c r="G299" s="85" t="str">
        <f>査定協会提出用!G299</f>
        <v/>
      </c>
      <c r="H299" s="92" t="str">
        <f>査定協会提出用!H299</f>
        <v/>
      </c>
      <c r="I299" s="103" t="str">
        <f>査定協会提出用!I299</f>
        <v/>
      </c>
      <c r="J299" s="216" t="str">
        <f>査定協会提出用!J299</f>
        <v/>
      </c>
      <c r="K299" s="217">
        <f>査定協会提出用!K299</f>
        <v>0</v>
      </c>
      <c r="L299" s="113"/>
      <c r="M299" s="117" t="s">
        <v>14</v>
      </c>
      <c r="N299" s="124" t="s">
        <v>11</v>
      </c>
    </row>
    <row r="300" spans="2:14" ht="24.9" customHeight="1" x14ac:dyDescent="0.2">
      <c r="B300" s="52" t="str">
        <f>査定協会提出用!B300</f>
        <v/>
      </c>
      <c r="C300" s="61" t="str">
        <f>査定協会提出用!C300</f>
        <v/>
      </c>
      <c r="D300" s="69" t="str">
        <f>査定協会提出用!D300</f>
        <v/>
      </c>
      <c r="E300" s="74" t="str">
        <f>査定協会提出用!E300</f>
        <v/>
      </c>
      <c r="F300" s="81" t="str">
        <f>査定協会提出用!F300</f>
        <v/>
      </c>
      <c r="G300" s="86" t="str">
        <f>査定協会提出用!G300</f>
        <v/>
      </c>
      <c r="H300" s="93" t="str">
        <f>査定協会提出用!H300</f>
        <v/>
      </c>
      <c r="I300" s="104" t="str">
        <f>査定協会提出用!I300</f>
        <v/>
      </c>
      <c r="J300" s="218" t="str">
        <f>査定協会提出用!J300</f>
        <v/>
      </c>
      <c r="K300" s="219">
        <f>査定協会提出用!K300</f>
        <v>0</v>
      </c>
      <c r="L300" s="114"/>
      <c r="M300" s="118" t="s">
        <v>14</v>
      </c>
      <c r="N300" s="125" t="s">
        <v>11</v>
      </c>
    </row>
    <row r="301" spans="2:14" ht="24.9" customHeight="1" x14ac:dyDescent="0.2">
      <c r="B301" s="50" t="str">
        <f>査定協会提出用!B301</f>
        <v/>
      </c>
      <c r="C301" s="59" t="str">
        <f>査定協会提出用!C301</f>
        <v/>
      </c>
      <c r="D301" s="67" t="str">
        <f>査定協会提出用!D301</f>
        <v/>
      </c>
      <c r="E301" s="72" t="str">
        <f>査定協会提出用!E301</f>
        <v/>
      </c>
      <c r="F301" s="131" t="str">
        <f>査定協会提出用!F301</f>
        <v/>
      </c>
      <c r="G301" s="84" t="str">
        <f>査定協会提出用!G301</f>
        <v/>
      </c>
      <c r="H301" s="91" t="str">
        <f>査定協会提出用!H301</f>
        <v/>
      </c>
      <c r="I301" s="102" t="str">
        <f>査定協会提出用!I301</f>
        <v/>
      </c>
      <c r="J301" s="214" t="str">
        <f>査定協会提出用!J301</f>
        <v/>
      </c>
      <c r="K301" s="215">
        <f>査定協会提出用!K301</f>
        <v>0</v>
      </c>
      <c r="L301" s="112"/>
      <c r="M301" s="116" t="s">
        <v>14</v>
      </c>
      <c r="N301" s="123" t="s">
        <v>11</v>
      </c>
    </row>
    <row r="302" spans="2:14" ht="24.9" customHeight="1" x14ac:dyDescent="0.2">
      <c r="B302" s="51" t="str">
        <f>査定協会提出用!B302</f>
        <v/>
      </c>
      <c r="C302" s="60" t="str">
        <f>査定協会提出用!C302</f>
        <v/>
      </c>
      <c r="D302" s="68" t="str">
        <f>査定協会提出用!D302</f>
        <v/>
      </c>
      <c r="E302" s="73" t="str">
        <f>査定協会提出用!E302</f>
        <v/>
      </c>
      <c r="F302" s="132" t="str">
        <f>査定協会提出用!F302</f>
        <v/>
      </c>
      <c r="G302" s="85" t="str">
        <f>査定協会提出用!G302</f>
        <v/>
      </c>
      <c r="H302" s="92" t="str">
        <f>査定協会提出用!H302</f>
        <v/>
      </c>
      <c r="I302" s="103" t="str">
        <f>査定協会提出用!I302</f>
        <v/>
      </c>
      <c r="J302" s="216" t="str">
        <f>査定協会提出用!J302</f>
        <v/>
      </c>
      <c r="K302" s="217">
        <f>査定協会提出用!K302</f>
        <v>0</v>
      </c>
      <c r="L302" s="113"/>
      <c r="M302" s="117" t="s">
        <v>14</v>
      </c>
      <c r="N302" s="124" t="s">
        <v>11</v>
      </c>
    </row>
    <row r="303" spans="2:14" ht="24.9" customHeight="1" x14ac:dyDescent="0.2">
      <c r="B303" s="51" t="str">
        <f>査定協会提出用!B303</f>
        <v/>
      </c>
      <c r="C303" s="60" t="str">
        <f>査定協会提出用!C303</f>
        <v/>
      </c>
      <c r="D303" s="68" t="str">
        <f>査定協会提出用!D303</f>
        <v/>
      </c>
      <c r="E303" s="73" t="str">
        <f>査定協会提出用!E303</f>
        <v/>
      </c>
      <c r="F303" s="132" t="str">
        <f>査定協会提出用!F303</f>
        <v/>
      </c>
      <c r="G303" s="85" t="str">
        <f>査定協会提出用!G303</f>
        <v/>
      </c>
      <c r="H303" s="92" t="str">
        <f>査定協会提出用!H303</f>
        <v/>
      </c>
      <c r="I303" s="103" t="str">
        <f>査定協会提出用!I303</f>
        <v/>
      </c>
      <c r="J303" s="216" t="str">
        <f>査定協会提出用!J303</f>
        <v/>
      </c>
      <c r="K303" s="217">
        <f>査定協会提出用!K303</f>
        <v>0</v>
      </c>
      <c r="L303" s="113"/>
      <c r="M303" s="117" t="s">
        <v>14</v>
      </c>
      <c r="N303" s="124" t="s">
        <v>11</v>
      </c>
    </row>
    <row r="304" spans="2:14" ht="24.9" customHeight="1" x14ac:dyDescent="0.2">
      <c r="B304" s="51" t="str">
        <f>査定協会提出用!B304</f>
        <v/>
      </c>
      <c r="C304" s="60" t="str">
        <f>査定協会提出用!C304</f>
        <v/>
      </c>
      <c r="D304" s="68" t="str">
        <f>査定協会提出用!D304</f>
        <v/>
      </c>
      <c r="E304" s="73" t="str">
        <f>査定協会提出用!E304</f>
        <v/>
      </c>
      <c r="F304" s="132" t="str">
        <f>査定協会提出用!F304</f>
        <v/>
      </c>
      <c r="G304" s="85" t="str">
        <f>査定協会提出用!G304</f>
        <v/>
      </c>
      <c r="H304" s="92" t="str">
        <f>査定協会提出用!H304</f>
        <v/>
      </c>
      <c r="I304" s="103" t="str">
        <f>査定協会提出用!I304</f>
        <v/>
      </c>
      <c r="J304" s="216" t="str">
        <f>査定協会提出用!J304</f>
        <v/>
      </c>
      <c r="K304" s="217">
        <f>査定協会提出用!K304</f>
        <v>0</v>
      </c>
      <c r="L304" s="113"/>
      <c r="M304" s="117" t="s">
        <v>14</v>
      </c>
      <c r="N304" s="124" t="s">
        <v>11</v>
      </c>
    </row>
    <row r="305" spans="2:14" ht="24.9" customHeight="1" x14ac:dyDescent="0.2">
      <c r="B305" s="51" t="str">
        <f>査定協会提出用!B305</f>
        <v/>
      </c>
      <c r="C305" s="60" t="str">
        <f>査定協会提出用!C305</f>
        <v/>
      </c>
      <c r="D305" s="68" t="str">
        <f>査定協会提出用!D305</f>
        <v/>
      </c>
      <c r="E305" s="73" t="str">
        <f>査定協会提出用!E305</f>
        <v/>
      </c>
      <c r="F305" s="132" t="str">
        <f>査定協会提出用!F305</f>
        <v/>
      </c>
      <c r="G305" s="85" t="str">
        <f>査定協会提出用!G305</f>
        <v/>
      </c>
      <c r="H305" s="92" t="str">
        <f>査定協会提出用!H305</f>
        <v/>
      </c>
      <c r="I305" s="103" t="str">
        <f>査定協会提出用!I305</f>
        <v/>
      </c>
      <c r="J305" s="216" t="str">
        <f>査定協会提出用!J305</f>
        <v/>
      </c>
      <c r="K305" s="217">
        <f>査定協会提出用!K305</f>
        <v>0</v>
      </c>
      <c r="L305" s="113"/>
      <c r="M305" s="117" t="s">
        <v>14</v>
      </c>
      <c r="N305" s="124" t="s">
        <v>11</v>
      </c>
    </row>
    <row r="306" spans="2:14" ht="24.9" customHeight="1" x14ac:dyDescent="0.2">
      <c r="B306" s="51" t="str">
        <f>査定協会提出用!B306</f>
        <v/>
      </c>
      <c r="C306" s="60" t="str">
        <f>査定協会提出用!C306</f>
        <v/>
      </c>
      <c r="D306" s="68" t="str">
        <f>査定協会提出用!D306</f>
        <v/>
      </c>
      <c r="E306" s="73" t="str">
        <f>査定協会提出用!E306</f>
        <v/>
      </c>
      <c r="F306" s="132" t="str">
        <f>査定協会提出用!F306</f>
        <v/>
      </c>
      <c r="G306" s="85" t="str">
        <f>査定協会提出用!G306</f>
        <v/>
      </c>
      <c r="H306" s="92" t="str">
        <f>査定協会提出用!H306</f>
        <v/>
      </c>
      <c r="I306" s="103" t="str">
        <f>査定協会提出用!I306</f>
        <v/>
      </c>
      <c r="J306" s="216" t="str">
        <f>査定協会提出用!J306</f>
        <v/>
      </c>
      <c r="K306" s="217">
        <f>査定協会提出用!K306</f>
        <v>0</v>
      </c>
      <c r="L306" s="113"/>
      <c r="M306" s="117" t="s">
        <v>14</v>
      </c>
      <c r="N306" s="124" t="s">
        <v>11</v>
      </c>
    </row>
    <row r="307" spans="2:14" ht="24.9" customHeight="1" x14ac:dyDescent="0.2">
      <c r="B307" s="51" t="str">
        <f>査定協会提出用!B307</f>
        <v/>
      </c>
      <c r="C307" s="60" t="str">
        <f>査定協会提出用!C307</f>
        <v/>
      </c>
      <c r="D307" s="68" t="str">
        <f>査定協会提出用!D307</f>
        <v/>
      </c>
      <c r="E307" s="73" t="str">
        <f>査定協会提出用!E307</f>
        <v/>
      </c>
      <c r="F307" s="132" t="str">
        <f>査定協会提出用!F307</f>
        <v/>
      </c>
      <c r="G307" s="85" t="str">
        <f>査定協会提出用!G307</f>
        <v/>
      </c>
      <c r="H307" s="92" t="str">
        <f>査定協会提出用!H307</f>
        <v/>
      </c>
      <c r="I307" s="103" t="str">
        <f>査定協会提出用!I307</f>
        <v/>
      </c>
      <c r="J307" s="216" t="str">
        <f>査定協会提出用!J307</f>
        <v/>
      </c>
      <c r="K307" s="217">
        <f>査定協会提出用!K307</f>
        <v>0</v>
      </c>
      <c r="L307" s="113"/>
      <c r="M307" s="117" t="s">
        <v>14</v>
      </c>
      <c r="N307" s="124" t="s">
        <v>11</v>
      </c>
    </row>
    <row r="308" spans="2:14" ht="24.9" customHeight="1" x14ac:dyDescent="0.2">
      <c r="B308" s="51" t="str">
        <f>査定協会提出用!B308</f>
        <v/>
      </c>
      <c r="C308" s="60" t="str">
        <f>査定協会提出用!C308</f>
        <v/>
      </c>
      <c r="D308" s="68" t="str">
        <f>査定協会提出用!D308</f>
        <v/>
      </c>
      <c r="E308" s="73" t="str">
        <f>査定協会提出用!E308</f>
        <v/>
      </c>
      <c r="F308" s="132" t="str">
        <f>査定協会提出用!F308</f>
        <v/>
      </c>
      <c r="G308" s="85" t="str">
        <f>査定協会提出用!G308</f>
        <v/>
      </c>
      <c r="H308" s="92" t="str">
        <f>査定協会提出用!H308</f>
        <v/>
      </c>
      <c r="I308" s="103" t="str">
        <f>査定協会提出用!I308</f>
        <v/>
      </c>
      <c r="J308" s="216" t="str">
        <f>査定協会提出用!J308</f>
        <v/>
      </c>
      <c r="K308" s="217">
        <f>査定協会提出用!K308</f>
        <v>0</v>
      </c>
      <c r="L308" s="113"/>
      <c r="M308" s="117" t="s">
        <v>14</v>
      </c>
      <c r="N308" s="124" t="s">
        <v>11</v>
      </c>
    </row>
    <row r="309" spans="2:14" ht="24.9" customHeight="1" x14ac:dyDescent="0.2">
      <c r="B309" s="51" t="str">
        <f>査定協会提出用!B309</f>
        <v/>
      </c>
      <c r="C309" s="60" t="str">
        <f>査定協会提出用!C309</f>
        <v/>
      </c>
      <c r="D309" s="68" t="str">
        <f>査定協会提出用!D309</f>
        <v/>
      </c>
      <c r="E309" s="73" t="str">
        <f>査定協会提出用!E309</f>
        <v/>
      </c>
      <c r="F309" s="132" t="str">
        <f>査定協会提出用!F309</f>
        <v/>
      </c>
      <c r="G309" s="85" t="str">
        <f>査定協会提出用!G309</f>
        <v/>
      </c>
      <c r="H309" s="92" t="str">
        <f>査定協会提出用!H309</f>
        <v/>
      </c>
      <c r="I309" s="103" t="str">
        <f>査定協会提出用!I309</f>
        <v/>
      </c>
      <c r="J309" s="216" t="str">
        <f>査定協会提出用!J309</f>
        <v/>
      </c>
      <c r="K309" s="217">
        <f>査定協会提出用!K309</f>
        <v>0</v>
      </c>
      <c r="L309" s="113"/>
      <c r="M309" s="117" t="s">
        <v>14</v>
      </c>
      <c r="N309" s="124" t="s">
        <v>11</v>
      </c>
    </row>
    <row r="310" spans="2:14" ht="24.9" customHeight="1" x14ac:dyDescent="0.2">
      <c r="B310" s="51" t="str">
        <f>査定協会提出用!B310</f>
        <v/>
      </c>
      <c r="C310" s="60" t="str">
        <f>査定協会提出用!C310</f>
        <v/>
      </c>
      <c r="D310" s="68" t="str">
        <f>査定協会提出用!D310</f>
        <v/>
      </c>
      <c r="E310" s="73" t="str">
        <f>査定協会提出用!E310</f>
        <v/>
      </c>
      <c r="F310" s="132" t="str">
        <f>査定協会提出用!F310</f>
        <v/>
      </c>
      <c r="G310" s="85" t="str">
        <f>査定協会提出用!G310</f>
        <v/>
      </c>
      <c r="H310" s="92" t="str">
        <f>査定協会提出用!H310</f>
        <v/>
      </c>
      <c r="I310" s="103" t="str">
        <f>査定協会提出用!I310</f>
        <v/>
      </c>
      <c r="J310" s="216" t="str">
        <f>査定協会提出用!J310</f>
        <v/>
      </c>
      <c r="K310" s="217">
        <f>査定協会提出用!K310</f>
        <v>0</v>
      </c>
      <c r="L310" s="113"/>
      <c r="M310" s="117" t="s">
        <v>14</v>
      </c>
      <c r="N310" s="124" t="s">
        <v>11</v>
      </c>
    </row>
    <row r="311" spans="2:14" ht="24.9" customHeight="1" x14ac:dyDescent="0.2">
      <c r="B311" s="51" t="str">
        <f>査定協会提出用!B311</f>
        <v/>
      </c>
      <c r="C311" s="60" t="str">
        <f>査定協会提出用!C311</f>
        <v/>
      </c>
      <c r="D311" s="68" t="str">
        <f>査定協会提出用!D311</f>
        <v/>
      </c>
      <c r="E311" s="73" t="str">
        <f>査定協会提出用!E311</f>
        <v/>
      </c>
      <c r="F311" s="132" t="str">
        <f>査定協会提出用!F311</f>
        <v/>
      </c>
      <c r="G311" s="85" t="str">
        <f>査定協会提出用!G311</f>
        <v/>
      </c>
      <c r="H311" s="92" t="str">
        <f>査定協会提出用!H311</f>
        <v/>
      </c>
      <c r="I311" s="103" t="str">
        <f>査定協会提出用!I311</f>
        <v/>
      </c>
      <c r="J311" s="216" t="str">
        <f>査定協会提出用!J311</f>
        <v/>
      </c>
      <c r="K311" s="217">
        <f>査定協会提出用!K311</f>
        <v>0</v>
      </c>
      <c r="L311" s="113"/>
      <c r="M311" s="117" t="s">
        <v>14</v>
      </c>
      <c r="N311" s="124" t="s">
        <v>11</v>
      </c>
    </row>
    <row r="312" spans="2:14" ht="24.9" customHeight="1" x14ac:dyDescent="0.2">
      <c r="B312" s="51" t="str">
        <f>査定協会提出用!B312</f>
        <v/>
      </c>
      <c r="C312" s="60" t="str">
        <f>査定協会提出用!C312</f>
        <v/>
      </c>
      <c r="D312" s="68" t="str">
        <f>査定協会提出用!D312</f>
        <v/>
      </c>
      <c r="E312" s="73" t="str">
        <f>査定協会提出用!E312</f>
        <v/>
      </c>
      <c r="F312" s="132" t="str">
        <f>査定協会提出用!F312</f>
        <v/>
      </c>
      <c r="G312" s="85" t="str">
        <f>査定協会提出用!G312</f>
        <v/>
      </c>
      <c r="H312" s="92" t="str">
        <f>査定協会提出用!H312</f>
        <v/>
      </c>
      <c r="I312" s="103" t="str">
        <f>査定協会提出用!I312</f>
        <v/>
      </c>
      <c r="J312" s="216" t="str">
        <f>査定協会提出用!J312</f>
        <v/>
      </c>
      <c r="K312" s="217">
        <f>査定協会提出用!K312</f>
        <v>0</v>
      </c>
      <c r="L312" s="113"/>
      <c r="M312" s="117" t="s">
        <v>14</v>
      </c>
      <c r="N312" s="124" t="s">
        <v>11</v>
      </c>
    </row>
    <row r="313" spans="2:14" ht="24.9" customHeight="1" x14ac:dyDescent="0.2">
      <c r="B313" s="51" t="str">
        <f>査定協会提出用!B313</f>
        <v/>
      </c>
      <c r="C313" s="60" t="str">
        <f>査定協会提出用!C313</f>
        <v/>
      </c>
      <c r="D313" s="68" t="str">
        <f>査定協会提出用!D313</f>
        <v/>
      </c>
      <c r="E313" s="73" t="str">
        <f>査定協会提出用!E313</f>
        <v/>
      </c>
      <c r="F313" s="132" t="str">
        <f>査定協会提出用!F313</f>
        <v/>
      </c>
      <c r="G313" s="85" t="str">
        <f>査定協会提出用!G313</f>
        <v/>
      </c>
      <c r="H313" s="92" t="str">
        <f>査定協会提出用!H313</f>
        <v/>
      </c>
      <c r="I313" s="103" t="str">
        <f>査定協会提出用!I313</f>
        <v/>
      </c>
      <c r="J313" s="216" t="str">
        <f>査定協会提出用!J313</f>
        <v/>
      </c>
      <c r="K313" s="217">
        <f>査定協会提出用!K313</f>
        <v>0</v>
      </c>
      <c r="L313" s="113"/>
      <c r="M313" s="117" t="s">
        <v>14</v>
      </c>
      <c r="N313" s="124" t="s">
        <v>11</v>
      </c>
    </row>
    <row r="314" spans="2:14" ht="24.9" customHeight="1" x14ac:dyDescent="0.2">
      <c r="B314" s="51" t="str">
        <f>査定協会提出用!B314</f>
        <v/>
      </c>
      <c r="C314" s="60" t="str">
        <f>査定協会提出用!C314</f>
        <v/>
      </c>
      <c r="D314" s="68" t="str">
        <f>査定協会提出用!D314</f>
        <v/>
      </c>
      <c r="E314" s="73" t="str">
        <f>査定協会提出用!E314</f>
        <v/>
      </c>
      <c r="F314" s="132" t="str">
        <f>査定協会提出用!F314</f>
        <v/>
      </c>
      <c r="G314" s="85" t="str">
        <f>査定協会提出用!G314</f>
        <v/>
      </c>
      <c r="H314" s="92" t="str">
        <f>査定協会提出用!H314</f>
        <v/>
      </c>
      <c r="I314" s="103" t="str">
        <f>査定協会提出用!I314</f>
        <v/>
      </c>
      <c r="J314" s="216" t="str">
        <f>査定協会提出用!J314</f>
        <v/>
      </c>
      <c r="K314" s="217">
        <f>査定協会提出用!K314</f>
        <v>0</v>
      </c>
      <c r="L314" s="113"/>
      <c r="M314" s="117" t="s">
        <v>14</v>
      </c>
      <c r="N314" s="124" t="s">
        <v>11</v>
      </c>
    </row>
    <row r="315" spans="2:14" ht="24.9" customHeight="1" x14ac:dyDescent="0.2">
      <c r="B315" s="51" t="str">
        <f>査定協会提出用!B315</f>
        <v/>
      </c>
      <c r="C315" s="60" t="str">
        <f>査定協会提出用!C315</f>
        <v/>
      </c>
      <c r="D315" s="68" t="str">
        <f>査定協会提出用!D315</f>
        <v/>
      </c>
      <c r="E315" s="73" t="str">
        <f>査定協会提出用!E315</f>
        <v/>
      </c>
      <c r="F315" s="132" t="str">
        <f>査定協会提出用!F315</f>
        <v/>
      </c>
      <c r="G315" s="85" t="str">
        <f>査定協会提出用!G315</f>
        <v/>
      </c>
      <c r="H315" s="92" t="str">
        <f>査定協会提出用!H315</f>
        <v/>
      </c>
      <c r="I315" s="103" t="str">
        <f>査定協会提出用!I315</f>
        <v/>
      </c>
      <c r="J315" s="216" t="str">
        <f>査定協会提出用!J315</f>
        <v/>
      </c>
      <c r="K315" s="217">
        <f>査定協会提出用!K315</f>
        <v>0</v>
      </c>
      <c r="L315" s="113"/>
      <c r="M315" s="117" t="s">
        <v>14</v>
      </c>
      <c r="N315" s="124" t="s">
        <v>11</v>
      </c>
    </row>
    <row r="316" spans="2:14" ht="24.9" customHeight="1" x14ac:dyDescent="0.2">
      <c r="B316" s="51" t="str">
        <f>査定協会提出用!B316</f>
        <v/>
      </c>
      <c r="C316" s="60" t="str">
        <f>査定協会提出用!C316</f>
        <v/>
      </c>
      <c r="D316" s="68" t="str">
        <f>査定協会提出用!D316</f>
        <v/>
      </c>
      <c r="E316" s="73" t="str">
        <f>査定協会提出用!E316</f>
        <v/>
      </c>
      <c r="F316" s="132" t="str">
        <f>査定協会提出用!F316</f>
        <v/>
      </c>
      <c r="G316" s="85" t="str">
        <f>査定協会提出用!G316</f>
        <v/>
      </c>
      <c r="H316" s="92" t="str">
        <f>査定協会提出用!H316</f>
        <v/>
      </c>
      <c r="I316" s="103" t="str">
        <f>査定協会提出用!I316</f>
        <v/>
      </c>
      <c r="J316" s="216" t="str">
        <f>査定協会提出用!J316</f>
        <v/>
      </c>
      <c r="K316" s="217">
        <f>査定協会提出用!K316</f>
        <v>0</v>
      </c>
      <c r="L316" s="113"/>
      <c r="M316" s="117" t="s">
        <v>14</v>
      </c>
      <c r="N316" s="124" t="s">
        <v>11</v>
      </c>
    </row>
    <row r="317" spans="2:14" ht="24.9" customHeight="1" x14ac:dyDescent="0.2">
      <c r="B317" s="51" t="str">
        <f>査定協会提出用!B317</f>
        <v/>
      </c>
      <c r="C317" s="60" t="str">
        <f>査定協会提出用!C317</f>
        <v/>
      </c>
      <c r="D317" s="68" t="str">
        <f>査定協会提出用!D317</f>
        <v/>
      </c>
      <c r="E317" s="73" t="str">
        <f>査定協会提出用!E317</f>
        <v/>
      </c>
      <c r="F317" s="132" t="str">
        <f>査定協会提出用!F317</f>
        <v/>
      </c>
      <c r="G317" s="85" t="str">
        <f>査定協会提出用!G317</f>
        <v/>
      </c>
      <c r="H317" s="92" t="str">
        <f>査定協会提出用!H317</f>
        <v/>
      </c>
      <c r="I317" s="103" t="str">
        <f>査定協会提出用!I317</f>
        <v/>
      </c>
      <c r="J317" s="216" t="str">
        <f>査定協会提出用!J317</f>
        <v/>
      </c>
      <c r="K317" s="217">
        <f>査定協会提出用!K317</f>
        <v>0</v>
      </c>
      <c r="L317" s="113"/>
      <c r="M317" s="117" t="s">
        <v>14</v>
      </c>
      <c r="N317" s="124" t="s">
        <v>11</v>
      </c>
    </row>
    <row r="318" spans="2:14" ht="24.9" customHeight="1" x14ac:dyDescent="0.2">
      <c r="B318" s="51" t="str">
        <f>査定協会提出用!B318</f>
        <v/>
      </c>
      <c r="C318" s="60" t="str">
        <f>査定協会提出用!C318</f>
        <v/>
      </c>
      <c r="D318" s="68" t="str">
        <f>査定協会提出用!D318</f>
        <v/>
      </c>
      <c r="E318" s="73" t="str">
        <f>査定協会提出用!E318</f>
        <v/>
      </c>
      <c r="F318" s="132" t="str">
        <f>査定協会提出用!F318</f>
        <v/>
      </c>
      <c r="G318" s="85" t="str">
        <f>査定協会提出用!G318</f>
        <v/>
      </c>
      <c r="H318" s="92" t="str">
        <f>査定協会提出用!H318</f>
        <v/>
      </c>
      <c r="I318" s="103" t="str">
        <f>査定協会提出用!I318</f>
        <v/>
      </c>
      <c r="J318" s="216" t="str">
        <f>査定協会提出用!J318</f>
        <v/>
      </c>
      <c r="K318" s="217">
        <f>査定協会提出用!K318</f>
        <v>0</v>
      </c>
      <c r="L318" s="113"/>
      <c r="M318" s="117" t="s">
        <v>14</v>
      </c>
      <c r="N318" s="124" t="s">
        <v>11</v>
      </c>
    </row>
    <row r="319" spans="2:14" ht="24.9" customHeight="1" x14ac:dyDescent="0.2">
      <c r="B319" s="51" t="str">
        <f>査定協会提出用!B319</f>
        <v/>
      </c>
      <c r="C319" s="60" t="str">
        <f>査定協会提出用!C319</f>
        <v/>
      </c>
      <c r="D319" s="68" t="str">
        <f>査定協会提出用!D319</f>
        <v/>
      </c>
      <c r="E319" s="73" t="str">
        <f>査定協会提出用!E319</f>
        <v/>
      </c>
      <c r="F319" s="132" t="str">
        <f>査定協会提出用!F319</f>
        <v/>
      </c>
      <c r="G319" s="85" t="str">
        <f>査定協会提出用!G319</f>
        <v/>
      </c>
      <c r="H319" s="92" t="str">
        <f>査定協会提出用!H319</f>
        <v/>
      </c>
      <c r="I319" s="103" t="str">
        <f>査定協会提出用!I319</f>
        <v/>
      </c>
      <c r="J319" s="216" t="str">
        <f>査定協会提出用!J319</f>
        <v/>
      </c>
      <c r="K319" s="217">
        <f>査定協会提出用!K319</f>
        <v>0</v>
      </c>
      <c r="L319" s="113"/>
      <c r="M319" s="117" t="s">
        <v>14</v>
      </c>
      <c r="N319" s="124" t="s">
        <v>11</v>
      </c>
    </row>
    <row r="320" spans="2:14" ht="24.9" customHeight="1" x14ac:dyDescent="0.2">
      <c r="B320" s="52" t="str">
        <f>査定協会提出用!B320</f>
        <v/>
      </c>
      <c r="C320" s="61" t="str">
        <f>査定協会提出用!C320</f>
        <v/>
      </c>
      <c r="D320" s="69" t="str">
        <f>査定協会提出用!D320</f>
        <v/>
      </c>
      <c r="E320" s="74" t="str">
        <f>査定協会提出用!E320</f>
        <v/>
      </c>
      <c r="F320" s="81" t="str">
        <f>査定協会提出用!F320</f>
        <v/>
      </c>
      <c r="G320" s="86" t="str">
        <f>査定協会提出用!G320</f>
        <v/>
      </c>
      <c r="H320" s="93" t="str">
        <f>査定協会提出用!H320</f>
        <v/>
      </c>
      <c r="I320" s="104" t="str">
        <f>査定協会提出用!I320</f>
        <v/>
      </c>
      <c r="J320" s="218" t="str">
        <f>査定協会提出用!J320</f>
        <v/>
      </c>
      <c r="K320" s="219">
        <f>査定協会提出用!K320</f>
        <v>0</v>
      </c>
      <c r="L320" s="114"/>
      <c r="M320" s="118" t="s">
        <v>14</v>
      </c>
      <c r="N320" s="125" t="s">
        <v>11</v>
      </c>
    </row>
    <row r="321" spans="2:14" ht="24.9" customHeight="1" x14ac:dyDescent="0.2">
      <c r="B321" s="50" t="str">
        <f>査定協会提出用!B321</f>
        <v/>
      </c>
      <c r="C321" s="59" t="str">
        <f>査定協会提出用!C321</f>
        <v/>
      </c>
      <c r="D321" s="67" t="str">
        <f>査定協会提出用!D321</f>
        <v/>
      </c>
      <c r="E321" s="72" t="str">
        <f>査定協会提出用!E321</f>
        <v/>
      </c>
      <c r="F321" s="131" t="str">
        <f>査定協会提出用!F321</f>
        <v/>
      </c>
      <c r="G321" s="84" t="str">
        <f>査定協会提出用!G321</f>
        <v/>
      </c>
      <c r="H321" s="91" t="str">
        <f>査定協会提出用!H321</f>
        <v/>
      </c>
      <c r="I321" s="102" t="str">
        <f>査定協会提出用!I321</f>
        <v/>
      </c>
      <c r="J321" s="214" t="str">
        <f>査定協会提出用!J321</f>
        <v/>
      </c>
      <c r="K321" s="215">
        <f>査定協会提出用!K321</f>
        <v>0</v>
      </c>
      <c r="L321" s="112"/>
      <c r="M321" s="116" t="s">
        <v>14</v>
      </c>
      <c r="N321" s="123" t="s">
        <v>11</v>
      </c>
    </row>
    <row r="322" spans="2:14" ht="24.9" customHeight="1" x14ac:dyDescent="0.2">
      <c r="B322" s="51" t="str">
        <f>査定協会提出用!B322</f>
        <v/>
      </c>
      <c r="C322" s="60" t="str">
        <f>査定協会提出用!C322</f>
        <v/>
      </c>
      <c r="D322" s="68" t="str">
        <f>査定協会提出用!D322</f>
        <v/>
      </c>
      <c r="E322" s="73" t="str">
        <f>査定協会提出用!E322</f>
        <v/>
      </c>
      <c r="F322" s="132" t="str">
        <f>査定協会提出用!F322</f>
        <v/>
      </c>
      <c r="G322" s="85" t="str">
        <f>査定協会提出用!G322</f>
        <v/>
      </c>
      <c r="H322" s="92" t="str">
        <f>査定協会提出用!H322</f>
        <v/>
      </c>
      <c r="I322" s="103" t="str">
        <f>査定協会提出用!I322</f>
        <v/>
      </c>
      <c r="J322" s="216" t="str">
        <f>査定協会提出用!J322</f>
        <v/>
      </c>
      <c r="K322" s="217">
        <f>査定協会提出用!K322</f>
        <v>0</v>
      </c>
      <c r="L322" s="113"/>
      <c r="M322" s="117" t="s">
        <v>14</v>
      </c>
      <c r="N322" s="124" t="s">
        <v>11</v>
      </c>
    </row>
    <row r="323" spans="2:14" ht="24.9" customHeight="1" x14ac:dyDescent="0.2">
      <c r="B323" s="51" t="str">
        <f>査定協会提出用!B323</f>
        <v/>
      </c>
      <c r="C323" s="60" t="str">
        <f>査定協会提出用!C323</f>
        <v/>
      </c>
      <c r="D323" s="68" t="str">
        <f>査定協会提出用!D323</f>
        <v/>
      </c>
      <c r="E323" s="73" t="str">
        <f>査定協会提出用!E323</f>
        <v/>
      </c>
      <c r="F323" s="132" t="str">
        <f>査定協会提出用!F323</f>
        <v/>
      </c>
      <c r="G323" s="85" t="str">
        <f>査定協会提出用!G323</f>
        <v/>
      </c>
      <c r="H323" s="92" t="str">
        <f>査定協会提出用!H323</f>
        <v/>
      </c>
      <c r="I323" s="103" t="str">
        <f>査定協会提出用!I323</f>
        <v/>
      </c>
      <c r="J323" s="216" t="str">
        <f>査定協会提出用!J323</f>
        <v/>
      </c>
      <c r="K323" s="217">
        <f>査定協会提出用!K323</f>
        <v>0</v>
      </c>
      <c r="L323" s="113"/>
      <c r="M323" s="117" t="s">
        <v>14</v>
      </c>
      <c r="N323" s="124" t="s">
        <v>11</v>
      </c>
    </row>
    <row r="324" spans="2:14" ht="24.9" customHeight="1" x14ac:dyDescent="0.2">
      <c r="B324" s="51" t="str">
        <f>査定協会提出用!B324</f>
        <v/>
      </c>
      <c r="C324" s="60" t="str">
        <f>査定協会提出用!C324</f>
        <v/>
      </c>
      <c r="D324" s="68" t="str">
        <f>査定協会提出用!D324</f>
        <v/>
      </c>
      <c r="E324" s="73" t="str">
        <f>査定協会提出用!E324</f>
        <v/>
      </c>
      <c r="F324" s="132" t="str">
        <f>査定協会提出用!F324</f>
        <v/>
      </c>
      <c r="G324" s="85" t="str">
        <f>査定協会提出用!G324</f>
        <v/>
      </c>
      <c r="H324" s="92" t="str">
        <f>査定協会提出用!H324</f>
        <v/>
      </c>
      <c r="I324" s="103" t="str">
        <f>査定協会提出用!I324</f>
        <v/>
      </c>
      <c r="J324" s="216" t="str">
        <f>査定協会提出用!J324</f>
        <v/>
      </c>
      <c r="K324" s="217">
        <f>査定協会提出用!K324</f>
        <v>0</v>
      </c>
      <c r="L324" s="113"/>
      <c r="M324" s="117" t="s">
        <v>14</v>
      </c>
      <c r="N324" s="124" t="s">
        <v>11</v>
      </c>
    </row>
    <row r="325" spans="2:14" ht="24.9" customHeight="1" x14ac:dyDescent="0.2">
      <c r="B325" s="51" t="str">
        <f>査定協会提出用!B325</f>
        <v/>
      </c>
      <c r="C325" s="60" t="str">
        <f>査定協会提出用!C325</f>
        <v/>
      </c>
      <c r="D325" s="68" t="str">
        <f>査定協会提出用!D325</f>
        <v/>
      </c>
      <c r="E325" s="73" t="str">
        <f>査定協会提出用!E325</f>
        <v/>
      </c>
      <c r="F325" s="132" t="str">
        <f>査定協会提出用!F325</f>
        <v/>
      </c>
      <c r="G325" s="85" t="str">
        <f>査定協会提出用!G325</f>
        <v/>
      </c>
      <c r="H325" s="92" t="str">
        <f>査定協会提出用!H325</f>
        <v/>
      </c>
      <c r="I325" s="103" t="str">
        <f>査定協会提出用!I325</f>
        <v/>
      </c>
      <c r="J325" s="216" t="str">
        <f>査定協会提出用!J325</f>
        <v/>
      </c>
      <c r="K325" s="217">
        <f>査定協会提出用!K325</f>
        <v>0</v>
      </c>
      <c r="L325" s="113"/>
      <c r="M325" s="117" t="s">
        <v>14</v>
      </c>
      <c r="N325" s="124" t="s">
        <v>11</v>
      </c>
    </row>
    <row r="326" spans="2:14" ht="24.9" customHeight="1" x14ac:dyDescent="0.2">
      <c r="B326" s="51" t="str">
        <f>査定協会提出用!B326</f>
        <v/>
      </c>
      <c r="C326" s="60" t="str">
        <f>査定協会提出用!C326</f>
        <v/>
      </c>
      <c r="D326" s="68" t="str">
        <f>査定協会提出用!D326</f>
        <v/>
      </c>
      <c r="E326" s="73" t="str">
        <f>査定協会提出用!E326</f>
        <v/>
      </c>
      <c r="F326" s="132" t="str">
        <f>査定協会提出用!F326</f>
        <v/>
      </c>
      <c r="G326" s="85" t="str">
        <f>査定協会提出用!G326</f>
        <v/>
      </c>
      <c r="H326" s="92" t="str">
        <f>査定協会提出用!H326</f>
        <v/>
      </c>
      <c r="I326" s="103" t="str">
        <f>査定協会提出用!I326</f>
        <v/>
      </c>
      <c r="J326" s="216" t="str">
        <f>査定協会提出用!J326</f>
        <v/>
      </c>
      <c r="K326" s="217">
        <f>査定協会提出用!K326</f>
        <v>0</v>
      </c>
      <c r="L326" s="113"/>
      <c r="M326" s="117" t="s">
        <v>14</v>
      </c>
      <c r="N326" s="124" t="s">
        <v>11</v>
      </c>
    </row>
    <row r="327" spans="2:14" ht="24.9" customHeight="1" x14ac:dyDescent="0.2">
      <c r="B327" s="51" t="str">
        <f>査定協会提出用!B327</f>
        <v/>
      </c>
      <c r="C327" s="60" t="str">
        <f>査定協会提出用!C327</f>
        <v/>
      </c>
      <c r="D327" s="68" t="str">
        <f>査定協会提出用!D327</f>
        <v/>
      </c>
      <c r="E327" s="73" t="str">
        <f>査定協会提出用!E327</f>
        <v/>
      </c>
      <c r="F327" s="132" t="str">
        <f>査定協会提出用!F327</f>
        <v/>
      </c>
      <c r="G327" s="85" t="str">
        <f>査定協会提出用!G327</f>
        <v/>
      </c>
      <c r="H327" s="92" t="str">
        <f>査定協会提出用!H327</f>
        <v/>
      </c>
      <c r="I327" s="103" t="str">
        <f>査定協会提出用!I327</f>
        <v/>
      </c>
      <c r="J327" s="216" t="str">
        <f>査定協会提出用!J327</f>
        <v/>
      </c>
      <c r="K327" s="217">
        <f>査定協会提出用!K327</f>
        <v>0</v>
      </c>
      <c r="L327" s="113"/>
      <c r="M327" s="117" t="s">
        <v>14</v>
      </c>
      <c r="N327" s="124" t="s">
        <v>11</v>
      </c>
    </row>
    <row r="328" spans="2:14" ht="24.9" customHeight="1" x14ac:dyDescent="0.2">
      <c r="B328" s="51" t="str">
        <f>査定協会提出用!B328</f>
        <v/>
      </c>
      <c r="C328" s="60" t="str">
        <f>査定協会提出用!C328</f>
        <v/>
      </c>
      <c r="D328" s="68" t="str">
        <f>査定協会提出用!D328</f>
        <v/>
      </c>
      <c r="E328" s="73" t="str">
        <f>査定協会提出用!E328</f>
        <v/>
      </c>
      <c r="F328" s="132" t="str">
        <f>査定協会提出用!F328</f>
        <v/>
      </c>
      <c r="G328" s="85" t="str">
        <f>査定協会提出用!G328</f>
        <v/>
      </c>
      <c r="H328" s="92" t="str">
        <f>査定協会提出用!H328</f>
        <v/>
      </c>
      <c r="I328" s="103" t="str">
        <f>査定協会提出用!I328</f>
        <v/>
      </c>
      <c r="J328" s="216" t="str">
        <f>査定協会提出用!J328</f>
        <v/>
      </c>
      <c r="K328" s="217">
        <f>査定協会提出用!K328</f>
        <v>0</v>
      </c>
      <c r="L328" s="113"/>
      <c r="M328" s="117" t="s">
        <v>14</v>
      </c>
      <c r="N328" s="124" t="s">
        <v>11</v>
      </c>
    </row>
    <row r="329" spans="2:14" ht="24.9" customHeight="1" x14ac:dyDescent="0.2">
      <c r="B329" s="51" t="str">
        <f>査定協会提出用!B329</f>
        <v/>
      </c>
      <c r="C329" s="60" t="str">
        <f>査定協会提出用!C329</f>
        <v/>
      </c>
      <c r="D329" s="68" t="str">
        <f>査定協会提出用!D329</f>
        <v/>
      </c>
      <c r="E329" s="73" t="str">
        <f>査定協会提出用!E329</f>
        <v/>
      </c>
      <c r="F329" s="132" t="str">
        <f>査定協会提出用!F329</f>
        <v/>
      </c>
      <c r="G329" s="85" t="str">
        <f>査定協会提出用!G329</f>
        <v/>
      </c>
      <c r="H329" s="92" t="str">
        <f>査定協会提出用!H329</f>
        <v/>
      </c>
      <c r="I329" s="103" t="str">
        <f>査定協会提出用!I329</f>
        <v/>
      </c>
      <c r="J329" s="216" t="str">
        <f>査定協会提出用!J329</f>
        <v/>
      </c>
      <c r="K329" s="217">
        <f>査定協会提出用!K329</f>
        <v>0</v>
      </c>
      <c r="L329" s="113"/>
      <c r="M329" s="117" t="s">
        <v>14</v>
      </c>
      <c r="N329" s="124" t="s">
        <v>11</v>
      </c>
    </row>
    <row r="330" spans="2:14" ht="24.9" customHeight="1" x14ac:dyDescent="0.2">
      <c r="B330" s="51" t="str">
        <f>査定協会提出用!B330</f>
        <v/>
      </c>
      <c r="C330" s="60" t="str">
        <f>査定協会提出用!C330</f>
        <v/>
      </c>
      <c r="D330" s="68" t="str">
        <f>査定協会提出用!D330</f>
        <v/>
      </c>
      <c r="E330" s="73" t="str">
        <f>査定協会提出用!E330</f>
        <v/>
      </c>
      <c r="F330" s="132" t="str">
        <f>査定協会提出用!F330</f>
        <v/>
      </c>
      <c r="G330" s="85" t="str">
        <f>査定協会提出用!G330</f>
        <v/>
      </c>
      <c r="H330" s="92" t="str">
        <f>査定協会提出用!H330</f>
        <v/>
      </c>
      <c r="I330" s="103" t="str">
        <f>査定協会提出用!I330</f>
        <v/>
      </c>
      <c r="J330" s="216" t="str">
        <f>査定協会提出用!J330</f>
        <v/>
      </c>
      <c r="K330" s="217">
        <f>査定協会提出用!K330</f>
        <v>0</v>
      </c>
      <c r="L330" s="113"/>
      <c r="M330" s="117" t="s">
        <v>14</v>
      </c>
      <c r="N330" s="124" t="s">
        <v>11</v>
      </c>
    </row>
    <row r="331" spans="2:14" ht="24.9" customHeight="1" x14ac:dyDescent="0.2">
      <c r="B331" s="51" t="str">
        <f>査定協会提出用!B331</f>
        <v/>
      </c>
      <c r="C331" s="60" t="str">
        <f>査定協会提出用!C331</f>
        <v/>
      </c>
      <c r="D331" s="68" t="str">
        <f>査定協会提出用!D331</f>
        <v/>
      </c>
      <c r="E331" s="73" t="str">
        <f>査定協会提出用!E331</f>
        <v/>
      </c>
      <c r="F331" s="132" t="str">
        <f>査定協会提出用!F331</f>
        <v/>
      </c>
      <c r="G331" s="85" t="str">
        <f>査定協会提出用!G331</f>
        <v/>
      </c>
      <c r="H331" s="92" t="str">
        <f>査定協会提出用!H331</f>
        <v/>
      </c>
      <c r="I331" s="103" t="str">
        <f>査定協会提出用!I331</f>
        <v/>
      </c>
      <c r="J331" s="216" t="str">
        <f>査定協会提出用!J331</f>
        <v/>
      </c>
      <c r="K331" s="217">
        <f>査定協会提出用!K331</f>
        <v>0</v>
      </c>
      <c r="L331" s="113"/>
      <c r="M331" s="117" t="s">
        <v>14</v>
      </c>
      <c r="N331" s="124" t="s">
        <v>11</v>
      </c>
    </row>
    <row r="332" spans="2:14" ht="24.9" customHeight="1" x14ac:dyDescent="0.2">
      <c r="B332" s="51" t="str">
        <f>査定協会提出用!B332</f>
        <v/>
      </c>
      <c r="C332" s="60" t="str">
        <f>査定協会提出用!C332</f>
        <v/>
      </c>
      <c r="D332" s="68" t="str">
        <f>査定協会提出用!D332</f>
        <v/>
      </c>
      <c r="E332" s="73" t="str">
        <f>査定協会提出用!E332</f>
        <v/>
      </c>
      <c r="F332" s="132" t="str">
        <f>査定協会提出用!F332</f>
        <v/>
      </c>
      <c r="G332" s="85" t="str">
        <f>査定協会提出用!G332</f>
        <v/>
      </c>
      <c r="H332" s="92" t="str">
        <f>査定協会提出用!H332</f>
        <v/>
      </c>
      <c r="I332" s="103" t="str">
        <f>査定協会提出用!I332</f>
        <v/>
      </c>
      <c r="J332" s="216" t="str">
        <f>査定協会提出用!J332</f>
        <v/>
      </c>
      <c r="K332" s="217">
        <f>査定協会提出用!K332</f>
        <v>0</v>
      </c>
      <c r="L332" s="113"/>
      <c r="M332" s="117" t="s">
        <v>14</v>
      </c>
      <c r="N332" s="124" t="s">
        <v>11</v>
      </c>
    </row>
    <row r="333" spans="2:14" ht="24.9" customHeight="1" x14ac:dyDescent="0.2">
      <c r="B333" s="51" t="str">
        <f>査定協会提出用!B333</f>
        <v/>
      </c>
      <c r="C333" s="60" t="str">
        <f>査定協会提出用!C333</f>
        <v/>
      </c>
      <c r="D333" s="68" t="str">
        <f>査定協会提出用!D333</f>
        <v/>
      </c>
      <c r="E333" s="73" t="str">
        <f>査定協会提出用!E333</f>
        <v/>
      </c>
      <c r="F333" s="132" t="str">
        <f>査定協会提出用!F333</f>
        <v/>
      </c>
      <c r="G333" s="85" t="str">
        <f>査定協会提出用!G333</f>
        <v/>
      </c>
      <c r="H333" s="92" t="str">
        <f>査定協会提出用!H333</f>
        <v/>
      </c>
      <c r="I333" s="103" t="str">
        <f>査定協会提出用!I333</f>
        <v/>
      </c>
      <c r="J333" s="216" t="str">
        <f>査定協会提出用!J333</f>
        <v/>
      </c>
      <c r="K333" s="217">
        <f>査定協会提出用!K333</f>
        <v>0</v>
      </c>
      <c r="L333" s="113"/>
      <c r="M333" s="117" t="s">
        <v>14</v>
      </c>
      <c r="N333" s="124" t="s">
        <v>11</v>
      </c>
    </row>
    <row r="334" spans="2:14" ht="24.9" customHeight="1" x14ac:dyDescent="0.2">
      <c r="B334" s="51" t="str">
        <f>査定協会提出用!B334</f>
        <v/>
      </c>
      <c r="C334" s="60" t="str">
        <f>査定協会提出用!C334</f>
        <v/>
      </c>
      <c r="D334" s="68" t="str">
        <f>査定協会提出用!D334</f>
        <v/>
      </c>
      <c r="E334" s="73" t="str">
        <f>査定協会提出用!E334</f>
        <v/>
      </c>
      <c r="F334" s="132" t="str">
        <f>査定協会提出用!F334</f>
        <v/>
      </c>
      <c r="G334" s="85" t="str">
        <f>査定協会提出用!G334</f>
        <v/>
      </c>
      <c r="H334" s="92" t="str">
        <f>査定協会提出用!H334</f>
        <v/>
      </c>
      <c r="I334" s="103" t="str">
        <f>査定協会提出用!I334</f>
        <v/>
      </c>
      <c r="J334" s="216" t="str">
        <f>査定協会提出用!J334</f>
        <v/>
      </c>
      <c r="K334" s="217">
        <f>査定協会提出用!K334</f>
        <v>0</v>
      </c>
      <c r="L334" s="113"/>
      <c r="M334" s="117" t="s">
        <v>14</v>
      </c>
      <c r="N334" s="124" t="s">
        <v>11</v>
      </c>
    </row>
    <row r="335" spans="2:14" ht="24.9" customHeight="1" x14ac:dyDescent="0.2">
      <c r="B335" s="51" t="str">
        <f>査定協会提出用!B335</f>
        <v/>
      </c>
      <c r="C335" s="60" t="str">
        <f>査定協会提出用!C335</f>
        <v/>
      </c>
      <c r="D335" s="68" t="str">
        <f>査定協会提出用!D335</f>
        <v/>
      </c>
      <c r="E335" s="73" t="str">
        <f>査定協会提出用!E335</f>
        <v/>
      </c>
      <c r="F335" s="132" t="str">
        <f>査定協会提出用!F335</f>
        <v/>
      </c>
      <c r="G335" s="85" t="str">
        <f>査定協会提出用!G335</f>
        <v/>
      </c>
      <c r="H335" s="92" t="str">
        <f>査定協会提出用!H335</f>
        <v/>
      </c>
      <c r="I335" s="103" t="str">
        <f>査定協会提出用!I335</f>
        <v/>
      </c>
      <c r="J335" s="216" t="str">
        <f>査定協会提出用!J335</f>
        <v/>
      </c>
      <c r="K335" s="217">
        <f>査定協会提出用!K335</f>
        <v>0</v>
      </c>
      <c r="L335" s="113"/>
      <c r="M335" s="117" t="s">
        <v>14</v>
      </c>
      <c r="N335" s="124" t="s">
        <v>11</v>
      </c>
    </row>
    <row r="336" spans="2:14" ht="24.9" customHeight="1" x14ac:dyDescent="0.2">
      <c r="B336" s="51" t="str">
        <f>査定協会提出用!B336</f>
        <v/>
      </c>
      <c r="C336" s="60" t="str">
        <f>査定協会提出用!C336</f>
        <v/>
      </c>
      <c r="D336" s="68" t="str">
        <f>査定協会提出用!D336</f>
        <v/>
      </c>
      <c r="E336" s="73" t="str">
        <f>査定協会提出用!E336</f>
        <v/>
      </c>
      <c r="F336" s="132" t="str">
        <f>査定協会提出用!F336</f>
        <v/>
      </c>
      <c r="G336" s="85" t="str">
        <f>査定協会提出用!G336</f>
        <v/>
      </c>
      <c r="H336" s="92" t="str">
        <f>査定協会提出用!H336</f>
        <v/>
      </c>
      <c r="I336" s="103" t="str">
        <f>査定協会提出用!I336</f>
        <v/>
      </c>
      <c r="J336" s="216" t="str">
        <f>査定協会提出用!J336</f>
        <v/>
      </c>
      <c r="K336" s="217">
        <f>査定協会提出用!K336</f>
        <v>0</v>
      </c>
      <c r="L336" s="113"/>
      <c r="M336" s="117" t="s">
        <v>14</v>
      </c>
      <c r="N336" s="124" t="s">
        <v>11</v>
      </c>
    </row>
    <row r="337" spans="2:14" ht="24.9" customHeight="1" x14ac:dyDescent="0.2">
      <c r="B337" s="51" t="str">
        <f>査定協会提出用!B337</f>
        <v/>
      </c>
      <c r="C337" s="60" t="str">
        <f>査定協会提出用!C337</f>
        <v/>
      </c>
      <c r="D337" s="68" t="str">
        <f>査定協会提出用!D337</f>
        <v/>
      </c>
      <c r="E337" s="73" t="str">
        <f>査定協会提出用!E337</f>
        <v/>
      </c>
      <c r="F337" s="132" t="str">
        <f>査定協会提出用!F337</f>
        <v/>
      </c>
      <c r="G337" s="85" t="str">
        <f>査定協会提出用!G337</f>
        <v/>
      </c>
      <c r="H337" s="92" t="str">
        <f>査定協会提出用!H337</f>
        <v/>
      </c>
      <c r="I337" s="103" t="str">
        <f>査定協会提出用!I337</f>
        <v/>
      </c>
      <c r="J337" s="216" t="str">
        <f>査定協会提出用!J337</f>
        <v/>
      </c>
      <c r="K337" s="217">
        <f>査定協会提出用!K337</f>
        <v>0</v>
      </c>
      <c r="L337" s="113"/>
      <c r="M337" s="117" t="s">
        <v>14</v>
      </c>
      <c r="N337" s="124" t="s">
        <v>11</v>
      </c>
    </row>
    <row r="338" spans="2:14" ht="24.9" customHeight="1" x14ac:dyDescent="0.2">
      <c r="B338" s="51" t="str">
        <f>査定協会提出用!B338</f>
        <v/>
      </c>
      <c r="C338" s="60" t="str">
        <f>査定協会提出用!C338</f>
        <v/>
      </c>
      <c r="D338" s="68" t="str">
        <f>査定協会提出用!D338</f>
        <v/>
      </c>
      <c r="E338" s="73" t="str">
        <f>査定協会提出用!E338</f>
        <v/>
      </c>
      <c r="F338" s="132" t="str">
        <f>査定協会提出用!F338</f>
        <v/>
      </c>
      <c r="G338" s="85" t="str">
        <f>査定協会提出用!G338</f>
        <v/>
      </c>
      <c r="H338" s="92" t="str">
        <f>査定協会提出用!H338</f>
        <v/>
      </c>
      <c r="I338" s="103" t="str">
        <f>査定協会提出用!I338</f>
        <v/>
      </c>
      <c r="J338" s="216" t="str">
        <f>査定協会提出用!J338</f>
        <v/>
      </c>
      <c r="K338" s="217">
        <f>査定協会提出用!K338</f>
        <v>0</v>
      </c>
      <c r="L338" s="113"/>
      <c r="M338" s="117" t="s">
        <v>14</v>
      </c>
      <c r="N338" s="124" t="s">
        <v>11</v>
      </c>
    </row>
    <row r="339" spans="2:14" ht="24.9" customHeight="1" x14ac:dyDescent="0.2">
      <c r="B339" s="51" t="str">
        <f>査定協会提出用!B339</f>
        <v/>
      </c>
      <c r="C339" s="60" t="str">
        <f>査定協会提出用!C339</f>
        <v/>
      </c>
      <c r="D339" s="68" t="str">
        <f>査定協会提出用!D339</f>
        <v/>
      </c>
      <c r="E339" s="73" t="str">
        <f>査定協会提出用!E339</f>
        <v/>
      </c>
      <c r="F339" s="132" t="str">
        <f>査定協会提出用!F339</f>
        <v/>
      </c>
      <c r="G339" s="85" t="str">
        <f>査定協会提出用!G339</f>
        <v/>
      </c>
      <c r="H339" s="92" t="str">
        <f>査定協会提出用!H339</f>
        <v/>
      </c>
      <c r="I339" s="103" t="str">
        <f>査定協会提出用!I339</f>
        <v/>
      </c>
      <c r="J339" s="216" t="str">
        <f>査定協会提出用!J339</f>
        <v/>
      </c>
      <c r="K339" s="217">
        <f>査定協会提出用!K339</f>
        <v>0</v>
      </c>
      <c r="L339" s="113"/>
      <c r="M339" s="117" t="s">
        <v>14</v>
      </c>
      <c r="N339" s="124" t="s">
        <v>11</v>
      </c>
    </row>
    <row r="340" spans="2:14" ht="24.9" customHeight="1" x14ac:dyDescent="0.2">
      <c r="B340" s="52" t="str">
        <f>査定協会提出用!B340</f>
        <v/>
      </c>
      <c r="C340" s="61" t="str">
        <f>査定協会提出用!C340</f>
        <v/>
      </c>
      <c r="D340" s="69" t="str">
        <f>査定協会提出用!D340</f>
        <v/>
      </c>
      <c r="E340" s="74" t="str">
        <f>査定協会提出用!E340</f>
        <v/>
      </c>
      <c r="F340" s="81" t="str">
        <f>査定協会提出用!F340</f>
        <v/>
      </c>
      <c r="G340" s="86" t="str">
        <f>査定協会提出用!G340</f>
        <v/>
      </c>
      <c r="H340" s="93" t="str">
        <f>査定協会提出用!H340</f>
        <v/>
      </c>
      <c r="I340" s="104" t="str">
        <f>査定協会提出用!I340</f>
        <v/>
      </c>
      <c r="J340" s="218" t="str">
        <f>査定協会提出用!J340</f>
        <v/>
      </c>
      <c r="K340" s="219">
        <f>査定協会提出用!K340</f>
        <v>0</v>
      </c>
      <c r="L340" s="114"/>
      <c r="M340" s="118" t="s">
        <v>14</v>
      </c>
      <c r="N340" s="125" t="s">
        <v>11</v>
      </c>
    </row>
    <row r="341" spans="2:14" ht="24.9" customHeight="1" x14ac:dyDescent="0.2">
      <c r="B341" s="50" t="str">
        <f>査定協会提出用!B341</f>
        <v/>
      </c>
      <c r="C341" s="59" t="str">
        <f>査定協会提出用!C341</f>
        <v/>
      </c>
      <c r="D341" s="67" t="str">
        <f>査定協会提出用!D341</f>
        <v/>
      </c>
      <c r="E341" s="72" t="str">
        <f>査定協会提出用!E341</f>
        <v/>
      </c>
      <c r="F341" s="131" t="str">
        <f>査定協会提出用!F341</f>
        <v/>
      </c>
      <c r="G341" s="84" t="str">
        <f>査定協会提出用!G341</f>
        <v/>
      </c>
      <c r="H341" s="91" t="str">
        <f>査定協会提出用!H341</f>
        <v/>
      </c>
      <c r="I341" s="102" t="str">
        <f>査定協会提出用!I341</f>
        <v/>
      </c>
      <c r="J341" s="214" t="str">
        <f>査定協会提出用!J341</f>
        <v/>
      </c>
      <c r="K341" s="215">
        <f>査定協会提出用!K341</f>
        <v>0</v>
      </c>
      <c r="L341" s="112"/>
      <c r="M341" s="116" t="s">
        <v>14</v>
      </c>
      <c r="N341" s="123" t="s">
        <v>11</v>
      </c>
    </row>
    <row r="342" spans="2:14" ht="24.9" customHeight="1" x14ac:dyDescent="0.2">
      <c r="B342" s="51" t="str">
        <f>査定協会提出用!B342</f>
        <v/>
      </c>
      <c r="C342" s="60" t="str">
        <f>査定協会提出用!C342</f>
        <v/>
      </c>
      <c r="D342" s="68" t="str">
        <f>査定協会提出用!D342</f>
        <v/>
      </c>
      <c r="E342" s="73" t="str">
        <f>査定協会提出用!E342</f>
        <v/>
      </c>
      <c r="F342" s="132" t="str">
        <f>査定協会提出用!F342</f>
        <v/>
      </c>
      <c r="G342" s="85" t="str">
        <f>査定協会提出用!G342</f>
        <v/>
      </c>
      <c r="H342" s="92" t="str">
        <f>査定協会提出用!H342</f>
        <v/>
      </c>
      <c r="I342" s="103" t="str">
        <f>査定協会提出用!I342</f>
        <v/>
      </c>
      <c r="J342" s="216" t="str">
        <f>査定協会提出用!J342</f>
        <v/>
      </c>
      <c r="K342" s="217">
        <f>査定協会提出用!K342</f>
        <v>0</v>
      </c>
      <c r="L342" s="113"/>
      <c r="M342" s="117" t="s">
        <v>14</v>
      </c>
      <c r="N342" s="124" t="s">
        <v>11</v>
      </c>
    </row>
    <row r="343" spans="2:14" ht="24.9" customHeight="1" x14ac:dyDescent="0.2">
      <c r="B343" s="51" t="str">
        <f>査定協会提出用!B343</f>
        <v/>
      </c>
      <c r="C343" s="60" t="str">
        <f>査定協会提出用!C343</f>
        <v/>
      </c>
      <c r="D343" s="68" t="str">
        <f>査定協会提出用!D343</f>
        <v/>
      </c>
      <c r="E343" s="73" t="str">
        <f>査定協会提出用!E343</f>
        <v/>
      </c>
      <c r="F343" s="132" t="str">
        <f>査定協会提出用!F343</f>
        <v/>
      </c>
      <c r="G343" s="85" t="str">
        <f>査定協会提出用!G343</f>
        <v/>
      </c>
      <c r="H343" s="92" t="str">
        <f>査定協会提出用!H343</f>
        <v/>
      </c>
      <c r="I343" s="103" t="str">
        <f>査定協会提出用!I343</f>
        <v/>
      </c>
      <c r="J343" s="216" t="str">
        <f>査定協会提出用!J343</f>
        <v/>
      </c>
      <c r="K343" s="217">
        <f>査定協会提出用!K343</f>
        <v>0</v>
      </c>
      <c r="L343" s="113"/>
      <c r="M343" s="117" t="s">
        <v>14</v>
      </c>
      <c r="N343" s="124" t="s">
        <v>11</v>
      </c>
    </row>
    <row r="344" spans="2:14" ht="24.9" customHeight="1" x14ac:dyDescent="0.2">
      <c r="B344" s="51" t="str">
        <f>査定協会提出用!B344</f>
        <v/>
      </c>
      <c r="C344" s="60" t="str">
        <f>査定協会提出用!C344</f>
        <v/>
      </c>
      <c r="D344" s="68" t="str">
        <f>査定協会提出用!D344</f>
        <v/>
      </c>
      <c r="E344" s="73" t="str">
        <f>査定協会提出用!E344</f>
        <v/>
      </c>
      <c r="F344" s="132" t="str">
        <f>査定協会提出用!F344</f>
        <v/>
      </c>
      <c r="G344" s="85" t="str">
        <f>査定協会提出用!G344</f>
        <v/>
      </c>
      <c r="H344" s="92" t="str">
        <f>査定協会提出用!H344</f>
        <v/>
      </c>
      <c r="I344" s="103" t="str">
        <f>査定協会提出用!I344</f>
        <v/>
      </c>
      <c r="J344" s="216" t="str">
        <f>査定協会提出用!J344</f>
        <v/>
      </c>
      <c r="K344" s="217">
        <f>査定協会提出用!K344</f>
        <v>0</v>
      </c>
      <c r="L344" s="113"/>
      <c r="M344" s="117" t="s">
        <v>14</v>
      </c>
      <c r="N344" s="124" t="s">
        <v>11</v>
      </c>
    </row>
    <row r="345" spans="2:14" ht="24.9" customHeight="1" x14ac:dyDescent="0.2">
      <c r="B345" s="51" t="str">
        <f>査定協会提出用!B345</f>
        <v/>
      </c>
      <c r="C345" s="60" t="str">
        <f>査定協会提出用!C345</f>
        <v/>
      </c>
      <c r="D345" s="68" t="str">
        <f>査定協会提出用!D345</f>
        <v/>
      </c>
      <c r="E345" s="73" t="str">
        <f>査定協会提出用!E345</f>
        <v/>
      </c>
      <c r="F345" s="132" t="str">
        <f>査定協会提出用!F345</f>
        <v/>
      </c>
      <c r="G345" s="85" t="str">
        <f>査定協会提出用!G345</f>
        <v/>
      </c>
      <c r="H345" s="92" t="str">
        <f>査定協会提出用!H345</f>
        <v/>
      </c>
      <c r="I345" s="103" t="str">
        <f>査定協会提出用!I345</f>
        <v/>
      </c>
      <c r="J345" s="216" t="str">
        <f>査定協会提出用!J345</f>
        <v/>
      </c>
      <c r="K345" s="217">
        <f>査定協会提出用!K345</f>
        <v>0</v>
      </c>
      <c r="L345" s="113"/>
      <c r="M345" s="117" t="s">
        <v>14</v>
      </c>
      <c r="N345" s="124" t="s">
        <v>11</v>
      </c>
    </row>
    <row r="346" spans="2:14" ht="24.9" customHeight="1" x14ac:dyDescent="0.2">
      <c r="B346" s="51" t="str">
        <f>査定協会提出用!B346</f>
        <v/>
      </c>
      <c r="C346" s="60" t="str">
        <f>査定協会提出用!C346</f>
        <v/>
      </c>
      <c r="D346" s="68" t="str">
        <f>査定協会提出用!D346</f>
        <v/>
      </c>
      <c r="E346" s="73" t="str">
        <f>査定協会提出用!E346</f>
        <v/>
      </c>
      <c r="F346" s="132" t="str">
        <f>査定協会提出用!F346</f>
        <v/>
      </c>
      <c r="G346" s="85" t="str">
        <f>査定協会提出用!G346</f>
        <v/>
      </c>
      <c r="H346" s="92" t="str">
        <f>査定協会提出用!H346</f>
        <v/>
      </c>
      <c r="I346" s="103" t="str">
        <f>査定協会提出用!I346</f>
        <v/>
      </c>
      <c r="J346" s="216" t="str">
        <f>査定協会提出用!J346</f>
        <v/>
      </c>
      <c r="K346" s="217">
        <f>査定協会提出用!K346</f>
        <v>0</v>
      </c>
      <c r="L346" s="113"/>
      <c r="M346" s="117" t="s">
        <v>14</v>
      </c>
      <c r="N346" s="124" t="s">
        <v>11</v>
      </c>
    </row>
    <row r="347" spans="2:14" ht="24.9" customHeight="1" x14ac:dyDescent="0.2">
      <c r="B347" s="51" t="str">
        <f>査定協会提出用!B347</f>
        <v/>
      </c>
      <c r="C347" s="60" t="str">
        <f>査定協会提出用!C347</f>
        <v/>
      </c>
      <c r="D347" s="68" t="str">
        <f>査定協会提出用!D347</f>
        <v/>
      </c>
      <c r="E347" s="73" t="str">
        <f>査定協会提出用!E347</f>
        <v/>
      </c>
      <c r="F347" s="132" t="str">
        <f>査定協会提出用!F347</f>
        <v/>
      </c>
      <c r="G347" s="85" t="str">
        <f>査定協会提出用!G347</f>
        <v/>
      </c>
      <c r="H347" s="92" t="str">
        <f>査定協会提出用!H347</f>
        <v/>
      </c>
      <c r="I347" s="103" t="str">
        <f>査定協会提出用!I347</f>
        <v/>
      </c>
      <c r="J347" s="216" t="str">
        <f>査定協会提出用!J347</f>
        <v/>
      </c>
      <c r="K347" s="217">
        <f>査定協会提出用!K347</f>
        <v>0</v>
      </c>
      <c r="L347" s="113"/>
      <c r="M347" s="117" t="s">
        <v>14</v>
      </c>
      <c r="N347" s="124" t="s">
        <v>11</v>
      </c>
    </row>
    <row r="348" spans="2:14" ht="24.9" customHeight="1" x14ac:dyDescent="0.2">
      <c r="B348" s="51" t="str">
        <f>査定協会提出用!B348</f>
        <v/>
      </c>
      <c r="C348" s="60" t="str">
        <f>査定協会提出用!C348</f>
        <v/>
      </c>
      <c r="D348" s="68" t="str">
        <f>査定協会提出用!D348</f>
        <v/>
      </c>
      <c r="E348" s="73" t="str">
        <f>査定協会提出用!E348</f>
        <v/>
      </c>
      <c r="F348" s="132" t="str">
        <f>査定協会提出用!F348</f>
        <v/>
      </c>
      <c r="G348" s="85" t="str">
        <f>査定協会提出用!G348</f>
        <v/>
      </c>
      <c r="H348" s="92" t="str">
        <f>査定協会提出用!H348</f>
        <v/>
      </c>
      <c r="I348" s="103" t="str">
        <f>査定協会提出用!I348</f>
        <v/>
      </c>
      <c r="J348" s="216" t="str">
        <f>査定協会提出用!J348</f>
        <v/>
      </c>
      <c r="K348" s="217">
        <f>査定協会提出用!K348</f>
        <v>0</v>
      </c>
      <c r="L348" s="113"/>
      <c r="M348" s="117" t="s">
        <v>14</v>
      </c>
      <c r="N348" s="124" t="s">
        <v>11</v>
      </c>
    </row>
    <row r="349" spans="2:14" ht="24.9" customHeight="1" x14ac:dyDescent="0.2">
      <c r="B349" s="51" t="str">
        <f>査定協会提出用!B349</f>
        <v/>
      </c>
      <c r="C349" s="60" t="str">
        <f>査定協会提出用!C349</f>
        <v/>
      </c>
      <c r="D349" s="68" t="str">
        <f>査定協会提出用!D349</f>
        <v/>
      </c>
      <c r="E349" s="73" t="str">
        <f>査定協会提出用!E349</f>
        <v/>
      </c>
      <c r="F349" s="132" t="str">
        <f>査定協会提出用!F349</f>
        <v/>
      </c>
      <c r="G349" s="85" t="str">
        <f>査定協会提出用!G349</f>
        <v/>
      </c>
      <c r="H349" s="92" t="str">
        <f>査定協会提出用!H349</f>
        <v/>
      </c>
      <c r="I349" s="103" t="str">
        <f>査定協会提出用!I349</f>
        <v/>
      </c>
      <c r="J349" s="216" t="str">
        <f>査定協会提出用!J349</f>
        <v/>
      </c>
      <c r="K349" s="217">
        <f>査定協会提出用!K349</f>
        <v>0</v>
      </c>
      <c r="L349" s="113"/>
      <c r="M349" s="117" t="s">
        <v>14</v>
      </c>
      <c r="N349" s="124" t="s">
        <v>11</v>
      </c>
    </row>
    <row r="350" spans="2:14" ht="24.9" customHeight="1" x14ac:dyDescent="0.2">
      <c r="B350" s="51" t="str">
        <f>査定協会提出用!B350</f>
        <v/>
      </c>
      <c r="C350" s="60" t="str">
        <f>査定協会提出用!C350</f>
        <v/>
      </c>
      <c r="D350" s="68" t="str">
        <f>査定協会提出用!D350</f>
        <v/>
      </c>
      <c r="E350" s="73" t="str">
        <f>査定協会提出用!E350</f>
        <v/>
      </c>
      <c r="F350" s="132" t="str">
        <f>査定協会提出用!F350</f>
        <v/>
      </c>
      <c r="G350" s="85" t="str">
        <f>査定協会提出用!G350</f>
        <v/>
      </c>
      <c r="H350" s="92" t="str">
        <f>査定協会提出用!H350</f>
        <v/>
      </c>
      <c r="I350" s="103" t="str">
        <f>査定協会提出用!I350</f>
        <v/>
      </c>
      <c r="J350" s="216" t="str">
        <f>査定協会提出用!J350</f>
        <v/>
      </c>
      <c r="K350" s="217">
        <f>査定協会提出用!K350</f>
        <v>0</v>
      </c>
      <c r="L350" s="113"/>
      <c r="M350" s="117" t="s">
        <v>14</v>
      </c>
      <c r="N350" s="124" t="s">
        <v>11</v>
      </c>
    </row>
    <row r="351" spans="2:14" ht="24.9" customHeight="1" x14ac:dyDescent="0.2">
      <c r="B351" s="51" t="str">
        <f>査定協会提出用!B351</f>
        <v/>
      </c>
      <c r="C351" s="60" t="str">
        <f>査定協会提出用!C351</f>
        <v/>
      </c>
      <c r="D351" s="68" t="str">
        <f>査定協会提出用!D351</f>
        <v/>
      </c>
      <c r="E351" s="73" t="str">
        <f>査定協会提出用!E351</f>
        <v/>
      </c>
      <c r="F351" s="132" t="str">
        <f>査定協会提出用!F351</f>
        <v/>
      </c>
      <c r="G351" s="85" t="str">
        <f>査定協会提出用!G351</f>
        <v/>
      </c>
      <c r="H351" s="92" t="str">
        <f>査定協会提出用!H351</f>
        <v/>
      </c>
      <c r="I351" s="103" t="str">
        <f>査定協会提出用!I351</f>
        <v/>
      </c>
      <c r="J351" s="216" t="str">
        <f>査定協会提出用!J351</f>
        <v/>
      </c>
      <c r="K351" s="217">
        <f>査定協会提出用!K351</f>
        <v>0</v>
      </c>
      <c r="L351" s="113"/>
      <c r="M351" s="117" t="s">
        <v>14</v>
      </c>
      <c r="N351" s="124" t="s">
        <v>11</v>
      </c>
    </row>
    <row r="352" spans="2:14" ht="24.9" customHeight="1" x14ac:dyDescent="0.2">
      <c r="B352" s="51" t="str">
        <f>査定協会提出用!B352</f>
        <v/>
      </c>
      <c r="C352" s="60" t="str">
        <f>査定協会提出用!C352</f>
        <v/>
      </c>
      <c r="D352" s="68" t="str">
        <f>査定協会提出用!D352</f>
        <v/>
      </c>
      <c r="E352" s="73" t="str">
        <f>査定協会提出用!E352</f>
        <v/>
      </c>
      <c r="F352" s="132" t="str">
        <f>査定協会提出用!F352</f>
        <v/>
      </c>
      <c r="G352" s="85" t="str">
        <f>査定協会提出用!G352</f>
        <v/>
      </c>
      <c r="H352" s="92" t="str">
        <f>査定協会提出用!H352</f>
        <v/>
      </c>
      <c r="I352" s="103" t="str">
        <f>査定協会提出用!I352</f>
        <v/>
      </c>
      <c r="J352" s="216" t="str">
        <f>査定協会提出用!J352</f>
        <v/>
      </c>
      <c r="K352" s="217">
        <f>査定協会提出用!K352</f>
        <v>0</v>
      </c>
      <c r="L352" s="113"/>
      <c r="M352" s="117" t="s">
        <v>14</v>
      </c>
      <c r="N352" s="124" t="s">
        <v>11</v>
      </c>
    </row>
    <row r="353" spans="2:14" ht="24.9" customHeight="1" x14ac:dyDescent="0.2">
      <c r="B353" s="51" t="str">
        <f>査定協会提出用!B353</f>
        <v/>
      </c>
      <c r="C353" s="60" t="str">
        <f>査定協会提出用!C353</f>
        <v/>
      </c>
      <c r="D353" s="68" t="str">
        <f>査定協会提出用!D353</f>
        <v/>
      </c>
      <c r="E353" s="73" t="str">
        <f>査定協会提出用!E353</f>
        <v/>
      </c>
      <c r="F353" s="132" t="str">
        <f>査定協会提出用!F353</f>
        <v/>
      </c>
      <c r="G353" s="85" t="str">
        <f>査定協会提出用!G353</f>
        <v/>
      </c>
      <c r="H353" s="92" t="str">
        <f>査定協会提出用!H353</f>
        <v/>
      </c>
      <c r="I353" s="103" t="str">
        <f>査定協会提出用!I353</f>
        <v/>
      </c>
      <c r="J353" s="216" t="str">
        <f>査定協会提出用!J353</f>
        <v/>
      </c>
      <c r="K353" s="217">
        <f>査定協会提出用!K353</f>
        <v>0</v>
      </c>
      <c r="L353" s="113"/>
      <c r="M353" s="117" t="s">
        <v>14</v>
      </c>
      <c r="N353" s="124" t="s">
        <v>11</v>
      </c>
    </row>
    <row r="354" spans="2:14" ht="24.9" customHeight="1" x14ac:dyDescent="0.2">
      <c r="B354" s="51" t="str">
        <f>査定協会提出用!B354</f>
        <v/>
      </c>
      <c r="C354" s="60" t="str">
        <f>査定協会提出用!C354</f>
        <v/>
      </c>
      <c r="D354" s="68" t="str">
        <f>査定協会提出用!D354</f>
        <v/>
      </c>
      <c r="E354" s="73" t="str">
        <f>査定協会提出用!E354</f>
        <v/>
      </c>
      <c r="F354" s="132" t="str">
        <f>査定協会提出用!F354</f>
        <v/>
      </c>
      <c r="G354" s="85" t="str">
        <f>査定協会提出用!G354</f>
        <v/>
      </c>
      <c r="H354" s="92" t="str">
        <f>査定協会提出用!H354</f>
        <v/>
      </c>
      <c r="I354" s="103" t="str">
        <f>査定協会提出用!I354</f>
        <v/>
      </c>
      <c r="J354" s="216" t="str">
        <f>査定協会提出用!J354</f>
        <v/>
      </c>
      <c r="K354" s="217">
        <f>査定協会提出用!K354</f>
        <v>0</v>
      </c>
      <c r="L354" s="113"/>
      <c r="M354" s="117" t="s">
        <v>14</v>
      </c>
      <c r="N354" s="124" t="s">
        <v>11</v>
      </c>
    </row>
    <row r="355" spans="2:14" ht="24.9" customHeight="1" x14ac:dyDescent="0.2">
      <c r="B355" s="51" t="str">
        <f>査定協会提出用!B355</f>
        <v/>
      </c>
      <c r="C355" s="60" t="str">
        <f>査定協会提出用!C355</f>
        <v/>
      </c>
      <c r="D355" s="68" t="str">
        <f>査定協会提出用!D355</f>
        <v/>
      </c>
      <c r="E355" s="73" t="str">
        <f>査定協会提出用!E355</f>
        <v/>
      </c>
      <c r="F355" s="132" t="str">
        <f>査定協会提出用!F355</f>
        <v/>
      </c>
      <c r="G355" s="85" t="str">
        <f>査定協会提出用!G355</f>
        <v/>
      </c>
      <c r="H355" s="92" t="str">
        <f>査定協会提出用!H355</f>
        <v/>
      </c>
      <c r="I355" s="103" t="str">
        <f>査定協会提出用!I355</f>
        <v/>
      </c>
      <c r="J355" s="216" t="str">
        <f>査定協会提出用!J355</f>
        <v/>
      </c>
      <c r="K355" s="217">
        <f>査定協会提出用!K355</f>
        <v>0</v>
      </c>
      <c r="L355" s="113"/>
      <c r="M355" s="117" t="s">
        <v>14</v>
      </c>
      <c r="N355" s="124" t="s">
        <v>11</v>
      </c>
    </row>
    <row r="356" spans="2:14" ht="24.9" customHeight="1" x14ac:dyDescent="0.2">
      <c r="B356" s="51" t="str">
        <f>査定協会提出用!B356</f>
        <v/>
      </c>
      <c r="C356" s="60" t="str">
        <f>査定協会提出用!C356</f>
        <v/>
      </c>
      <c r="D356" s="68" t="str">
        <f>査定協会提出用!D356</f>
        <v/>
      </c>
      <c r="E356" s="73" t="str">
        <f>査定協会提出用!E356</f>
        <v/>
      </c>
      <c r="F356" s="132" t="str">
        <f>査定協会提出用!F356</f>
        <v/>
      </c>
      <c r="G356" s="85" t="str">
        <f>査定協会提出用!G356</f>
        <v/>
      </c>
      <c r="H356" s="92" t="str">
        <f>査定協会提出用!H356</f>
        <v/>
      </c>
      <c r="I356" s="103" t="str">
        <f>査定協会提出用!I356</f>
        <v/>
      </c>
      <c r="J356" s="216" t="str">
        <f>査定協会提出用!J356</f>
        <v/>
      </c>
      <c r="K356" s="217">
        <f>査定協会提出用!K356</f>
        <v>0</v>
      </c>
      <c r="L356" s="113"/>
      <c r="M356" s="117" t="s">
        <v>14</v>
      </c>
      <c r="N356" s="124" t="s">
        <v>11</v>
      </c>
    </row>
    <row r="357" spans="2:14" ht="24.9" customHeight="1" x14ac:dyDescent="0.2">
      <c r="B357" s="51" t="str">
        <f>査定協会提出用!B357</f>
        <v/>
      </c>
      <c r="C357" s="60" t="str">
        <f>査定協会提出用!C357</f>
        <v/>
      </c>
      <c r="D357" s="68" t="str">
        <f>査定協会提出用!D357</f>
        <v/>
      </c>
      <c r="E357" s="73" t="str">
        <f>査定協会提出用!E357</f>
        <v/>
      </c>
      <c r="F357" s="132" t="str">
        <f>査定協会提出用!F357</f>
        <v/>
      </c>
      <c r="G357" s="85" t="str">
        <f>査定協会提出用!G357</f>
        <v/>
      </c>
      <c r="H357" s="92" t="str">
        <f>査定協会提出用!H357</f>
        <v/>
      </c>
      <c r="I357" s="103" t="str">
        <f>査定協会提出用!I357</f>
        <v/>
      </c>
      <c r="J357" s="216" t="str">
        <f>査定協会提出用!J357</f>
        <v/>
      </c>
      <c r="K357" s="217">
        <f>査定協会提出用!K357</f>
        <v>0</v>
      </c>
      <c r="L357" s="113"/>
      <c r="M357" s="117" t="s">
        <v>14</v>
      </c>
      <c r="N357" s="124" t="s">
        <v>11</v>
      </c>
    </row>
    <row r="358" spans="2:14" ht="24.9" customHeight="1" x14ac:dyDescent="0.2">
      <c r="B358" s="51" t="str">
        <f>査定協会提出用!B358</f>
        <v/>
      </c>
      <c r="C358" s="60" t="str">
        <f>査定協会提出用!C358</f>
        <v/>
      </c>
      <c r="D358" s="68" t="str">
        <f>査定協会提出用!D358</f>
        <v/>
      </c>
      <c r="E358" s="73" t="str">
        <f>査定協会提出用!E358</f>
        <v/>
      </c>
      <c r="F358" s="132" t="str">
        <f>査定協会提出用!F358</f>
        <v/>
      </c>
      <c r="G358" s="85" t="str">
        <f>査定協会提出用!G358</f>
        <v/>
      </c>
      <c r="H358" s="92" t="str">
        <f>査定協会提出用!H358</f>
        <v/>
      </c>
      <c r="I358" s="103" t="str">
        <f>査定協会提出用!I358</f>
        <v/>
      </c>
      <c r="J358" s="216" t="str">
        <f>査定協会提出用!J358</f>
        <v/>
      </c>
      <c r="K358" s="217">
        <f>査定協会提出用!K358</f>
        <v>0</v>
      </c>
      <c r="L358" s="113"/>
      <c r="M358" s="117" t="s">
        <v>14</v>
      </c>
      <c r="N358" s="124" t="s">
        <v>11</v>
      </c>
    </row>
    <row r="359" spans="2:14" ht="24.9" customHeight="1" x14ac:dyDescent="0.2">
      <c r="B359" s="51" t="str">
        <f>査定協会提出用!B359</f>
        <v/>
      </c>
      <c r="C359" s="60" t="str">
        <f>査定協会提出用!C359</f>
        <v/>
      </c>
      <c r="D359" s="68" t="str">
        <f>査定協会提出用!D359</f>
        <v/>
      </c>
      <c r="E359" s="73" t="str">
        <f>査定協会提出用!E359</f>
        <v/>
      </c>
      <c r="F359" s="132" t="str">
        <f>査定協会提出用!F359</f>
        <v/>
      </c>
      <c r="G359" s="85" t="str">
        <f>査定協会提出用!G359</f>
        <v/>
      </c>
      <c r="H359" s="92" t="str">
        <f>査定協会提出用!H359</f>
        <v/>
      </c>
      <c r="I359" s="103" t="str">
        <f>査定協会提出用!I359</f>
        <v/>
      </c>
      <c r="J359" s="216" t="str">
        <f>査定協会提出用!J359</f>
        <v/>
      </c>
      <c r="K359" s="217">
        <f>査定協会提出用!K359</f>
        <v>0</v>
      </c>
      <c r="L359" s="113"/>
      <c r="M359" s="117" t="s">
        <v>14</v>
      </c>
      <c r="N359" s="124" t="s">
        <v>11</v>
      </c>
    </row>
    <row r="360" spans="2:14" ht="24.9" customHeight="1" x14ac:dyDescent="0.2">
      <c r="B360" s="52" t="str">
        <f>査定協会提出用!B360</f>
        <v/>
      </c>
      <c r="C360" s="61" t="str">
        <f>査定協会提出用!C360</f>
        <v/>
      </c>
      <c r="D360" s="69" t="str">
        <f>査定協会提出用!D360</f>
        <v/>
      </c>
      <c r="E360" s="74" t="str">
        <f>査定協会提出用!E360</f>
        <v/>
      </c>
      <c r="F360" s="81" t="str">
        <f>査定協会提出用!F360</f>
        <v/>
      </c>
      <c r="G360" s="86" t="str">
        <f>査定協会提出用!G360</f>
        <v/>
      </c>
      <c r="H360" s="93" t="str">
        <f>査定協会提出用!H360</f>
        <v/>
      </c>
      <c r="I360" s="104" t="str">
        <f>査定協会提出用!I360</f>
        <v/>
      </c>
      <c r="J360" s="218" t="str">
        <f>査定協会提出用!J360</f>
        <v/>
      </c>
      <c r="K360" s="219">
        <f>査定協会提出用!K360</f>
        <v>0</v>
      </c>
      <c r="L360" s="114"/>
      <c r="M360" s="118" t="s">
        <v>14</v>
      </c>
      <c r="N360" s="125" t="s">
        <v>11</v>
      </c>
    </row>
    <row r="361" spans="2:14" ht="24.9" customHeight="1" x14ac:dyDescent="0.2">
      <c r="B361" s="50" t="str">
        <f>査定協会提出用!B361</f>
        <v/>
      </c>
      <c r="C361" s="59" t="str">
        <f>査定協会提出用!C361</f>
        <v/>
      </c>
      <c r="D361" s="67" t="str">
        <f>査定協会提出用!D361</f>
        <v/>
      </c>
      <c r="E361" s="72" t="str">
        <f>査定協会提出用!E361</f>
        <v/>
      </c>
      <c r="F361" s="131" t="str">
        <f>査定協会提出用!F361</f>
        <v/>
      </c>
      <c r="G361" s="84" t="str">
        <f>査定協会提出用!G361</f>
        <v/>
      </c>
      <c r="H361" s="91" t="str">
        <f>査定協会提出用!H361</f>
        <v/>
      </c>
      <c r="I361" s="102" t="str">
        <f>査定協会提出用!I361</f>
        <v/>
      </c>
      <c r="J361" s="214" t="str">
        <f>査定協会提出用!J361</f>
        <v/>
      </c>
      <c r="K361" s="215">
        <f>査定協会提出用!K361</f>
        <v>0</v>
      </c>
      <c r="L361" s="112"/>
      <c r="M361" s="116" t="s">
        <v>14</v>
      </c>
      <c r="N361" s="123" t="s">
        <v>11</v>
      </c>
    </row>
    <row r="362" spans="2:14" ht="24.9" customHeight="1" x14ac:dyDescent="0.2">
      <c r="B362" s="51" t="str">
        <f>査定協会提出用!B362</f>
        <v/>
      </c>
      <c r="C362" s="60" t="str">
        <f>査定協会提出用!C362</f>
        <v/>
      </c>
      <c r="D362" s="68" t="str">
        <f>査定協会提出用!D362</f>
        <v/>
      </c>
      <c r="E362" s="73" t="str">
        <f>査定協会提出用!E362</f>
        <v/>
      </c>
      <c r="F362" s="132" t="str">
        <f>査定協会提出用!F362</f>
        <v/>
      </c>
      <c r="G362" s="85" t="str">
        <f>査定協会提出用!G362</f>
        <v/>
      </c>
      <c r="H362" s="92" t="str">
        <f>査定協会提出用!H362</f>
        <v/>
      </c>
      <c r="I362" s="103" t="str">
        <f>査定協会提出用!I362</f>
        <v/>
      </c>
      <c r="J362" s="216" t="str">
        <f>査定協会提出用!J362</f>
        <v/>
      </c>
      <c r="K362" s="217">
        <f>査定協会提出用!K362</f>
        <v>0</v>
      </c>
      <c r="L362" s="113"/>
      <c r="M362" s="117" t="s">
        <v>14</v>
      </c>
      <c r="N362" s="124" t="s">
        <v>11</v>
      </c>
    </row>
    <row r="363" spans="2:14" ht="24.9" customHeight="1" x14ac:dyDescent="0.2">
      <c r="B363" s="51" t="str">
        <f>査定協会提出用!B363</f>
        <v/>
      </c>
      <c r="C363" s="60" t="str">
        <f>査定協会提出用!C363</f>
        <v/>
      </c>
      <c r="D363" s="68" t="str">
        <f>査定協会提出用!D363</f>
        <v/>
      </c>
      <c r="E363" s="73" t="str">
        <f>査定協会提出用!E363</f>
        <v/>
      </c>
      <c r="F363" s="132" t="str">
        <f>査定協会提出用!F363</f>
        <v/>
      </c>
      <c r="G363" s="85" t="str">
        <f>査定協会提出用!G363</f>
        <v/>
      </c>
      <c r="H363" s="92" t="str">
        <f>査定協会提出用!H363</f>
        <v/>
      </c>
      <c r="I363" s="103" t="str">
        <f>査定協会提出用!I363</f>
        <v/>
      </c>
      <c r="J363" s="216" t="str">
        <f>査定協会提出用!J363</f>
        <v/>
      </c>
      <c r="K363" s="217">
        <f>査定協会提出用!K363</f>
        <v>0</v>
      </c>
      <c r="L363" s="113"/>
      <c r="M363" s="117" t="s">
        <v>14</v>
      </c>
      <c r="N363" s="124" t="s">
        <v>11</v>
      </c>
    </row>
    <row r="364" spans="2:14" ht="24.9" customHeight="1" x14ac:dyDescent="0.2">
      <c r="B364" s="51" t="str">
        <f>査定協会提出用!B364</f>
        <v/>
      </c>
      <c r="C364" s="60" t="str">
        <f>査定協会提出用!C364</f>
        <v/>
      </c>
      <c r="D364" s="68" t="str">
        <f>査定協会提出用!D364</f>
        <v/>
      </c>
      <c r="E364" s="73" t="str">
        <f>査定協会提出用!E364</f>
        <v/>
      </c>
      <c r="F364" s="132" t="str">
        <f>査定協会提出用!F364</f>
        <v/>
      </c>
      <c r="G364" s="85" t="str">
        <f>査定協会提出用!G364</f>
        <v/>
      </c>
      <c r="H364" s="92" t="str">
        <f>査定協会提出用!H364</f>
        <v/>
      </c>
      <c r="I364" s="103" t="str">
        <f>査定協会提出用!I364</f>
        <v/>
      </c>
      <c r="J364" s="216" t="str">
        <f>査定協会提出用!J364</f>
        <v/>
      </c>
      <c r="K364" s="217">
        <f>査定協会提出用!K364</f>
        <v>0</v>
      </c>
      <c r="L364" s="113"/>
      <c r="M364" s="117" t="s">
        <v>14</v>
      </c>
      <c r="N364" s="124" t="s">
        <v>11</v>
      </c>
    </row>
    <row r="365" spans="2:14" ht="24.9" customHeight="1" x14ac:dyDescent="0.2">
      <c r="B365" s="51" t="str">
        <f>査定協会提出用!B365</f>
        <v/>
      </c>
      <c r="C365" s="60" t="str">
        <f>査定協会提出用!C365</f>
        <v/>
      </c>
      <c r="D365" s="68" t="str">
        <f>査定協会提出用!D365</f>
        <v/>
      </c>
      <c r="E365" s="73" t="str">
        <f>査定協会提出用!E365</f>
        <v/>
      </c>
      <c r="F365" s="132" t="str">
        <f>査定協会提出用!F365</f>
        <v/>
      </c>
      <c r="G365" s="85" t="str">
        <f>査定協会提出用!G365</f>
        <v/>
      </c>
      <c r="H365" s="92" t="str">
        <f>査定協会提出用!H365</f>
        <v/>
      </c>
      <c r="I365" s="103" t="str">
        <f>査定協会提出用!I365</f>
        <v/>
      </c>
      <c r="J365" s="216" t="str">
        <f>査定協会提出用!J365</f>
        <v/>
      </c>
      <c r="K365" s="217">
        <f>査定協会提出用!K365</f>
        <v>0</v>
      </c>
      <c r="L365" s="113"/>
      <c r="M365" s="117" t="s">
        <v>14</v>
      </c>
      <c r="N365" s="124" t="s">
        <v>11</v>
      </c>
    </row>
    <row r="366" spans="2:14" ht="24.9" customHeight="1" x14ac:dyDescent="0.2">
      <c r="B366" s="51" t="str">
        <f>査定協会提出用!B366</f>
        <v/>
      </c>
      <c r="C366" s="60" t="str">
        <f>査定協会提出用!C366</f>
        <v/>
      </c>
      <c r="D366" s="68" t="str">
        <f>査定協会提出用!D366</f>
        <v/>
      </c>
      <c r="E366" s="73" t="str">
        <f>査定協会提出用!E366</f>
        <v/>
      </c>
      <c r="F366" s="132" t="str">
        <f>査定協会提出用!F366</f>
        <v/>
      </c>
      <c r="G366" s="85" t="str">
        <f>査定協会提出用!G366</f>
        <v/>
      </c>
      <c r="H366" s="92" t="str">
        <f>査定協会提出用!H366</f>
        <v/>
      </c>
      <c r="I366" s="103" t="str">
        <f>査定協会提出用!I366</f>
        <v/>
      </c>
      <c r="J366" s="216" t="str">
        <f>査定協会提出用!J366</f>
        <v/>
      </c>
      <c r="K366" s="217">
        <f>査定協会提出用!K366</f>
        <v>0</v>
      </c>
      <c r="L366" s="113"/>
      <c r="M366" s="117" t="s">
        <v>14</v>
      </c>
      <c r="N366" s="124" t="s">
        <v>11</v>
      </c>
    </row>
    <row r="367" spans="2:14" ht="24.9" customHeight="1" x14ac:dyDescent="0.2">
      <c r="B367" s="51" t="str">
        <f>査定協会提出用!B367</f>
        <v/>
      </c>
      <c r="C367" s="60" t="str">
        <f>査定協会提出用!C367</f>
        <v/>
      </c>
      <c r="D367" s="68" t="str">
        <f>査定協会提出用!D367</f>
        <v/>
      </c>
      <c r="E367" s="73" t="str">
        <f>査定協会提出用!E367</f>
        <v/>
      </c>
      <c r="F367" s="132" t="str">
        <f>査定協会提出用!F367</f>
        <v/>
      </c>
      <c r="G367" s="85" t="str">
        <f>査定協会提出用!G367</f>
        <v/>
      </c>
      <c r="H367" s="92" t="str">
        <f>査定協会提出用!H367</f>
        <v/>
      </c>
      <c r="I367" s="103" t="str">
        <f>査定協会提出用!I367</f>
        <v/>
      </c>
      <c r="J367" s="216" t="str">
        <f>査定協会提出用!J367</f>
        <v/>
      </c>
      <c r="K367" s="217">
        <f>査定協会提出用!K367</f>
        <v>0</v>
      </c>
      <c r="L367" s="113"/>
      <c r="M367" s="117" t="s">
        <v>14</v>
      </c>
      <c r="N367" s="124" t="s">
        <v>11</v>
      </c>
    </row>
    <row r="368" spans="2:14" ht="24.9" customHeight="1" x14ac:dyDescent="0.2">
      <c r="B368" s="51" t="str">
        <f>査定協会提出用!B368</f>
        <v/>
      </c>
      <c r="C368" s="60" t="str">
        <f>査定協会提出用!C368</f>
        <v/>
      </c>
      <c r="D368" s="68" t="str">
        <f>査定協会提出用!D368</f>
        <v/>
      </c>
      <c r="E368" s="73" t="str">
        <f>査定協会提出用!E368</f>
        <v/>
      </c>
      <c r="F368" s="132" t="str">
        <f>査定協会提出用!F368</f>
        <v/>
      </c>
      <c r="G368" s="85" t="str">
        <f>査定協会提出用!G368</f>
        <v/>
      </c>
      <c r="H368" s="92" t="str">
        <f>査定協会提出用!H368</f>
        <v/>
      </c>
      <c r="I368" s="103" t="str">
        <f>査定協会提出用!I368</f>
        <v/>
      </c>
      <c r="J368" s="216" t="str">
        <f>査定協会提出用!J368</f>
        <v/>
      </c>
      <c r="K368" s="217">
        <f>査定協会提出用!K368</f>
        <v>0</v>
      </c>
      <c r="L368" s="113"/>
      <c r="M368" s="117" t="s">
        <v>14</v>
      </c>
      <c r="N368" s="124" t="s">
        <v>11</v>
      </c>
    </row>
    <row r="369" spans="2:14" ht="24.9" customHeight="1" x14ac:dyDescent="0.2">
      <c r="B369" s="51" t="str">
        <f>査定協会提出用!B369</f>
        <v/>
      </c>
      <c r="C369" s="60" t="str">
        <f>査定協会提出用!C369</f>
        <v/>
      </c>
      <c r="D369" s="68" t="str">
        <f>査定協会提出用!D369</f>
        <v/>
      </c>
      <c r="E369" s="73" t="str">
        <f>査定協会提出用!E369</f>
        <v/>
      </c>
      <c r="F369" s="132" t="str">
        <f>査定協会提出用!F369</f>
        <v/>
      </c>
      <c r="G369" s="85" t="str">
        <f>査定協会提出用!G369</f>
        <v/>
      </c>
      <c r="H369" s="92" t="str">
        <f>査定協会提出用!H369</f>
        <v/>
      </c>
      <c r="I369" s="103" t="str">
        <f>査定協会提出用!I369</f>
        <v/>
      </c>
      <c r="J369" s="216" t="str">
        <f>査定協会提出用!J369</f>
        <v/>
      </c>
      <c r="K369" s="217">
        <f>査定協会提出用!K369</f>
        <v>0</v>
      </c>
      <c r="L369" s="113"/>
      <c r="M369" s="117" t="s">
        <v>14</v>
      </c>
      <c r="N369" s="124" t="s">
        <v>11</v>
      </c>
    </row>
    <row r="370" spans="2:14" ht="24.9" customHeight="1" x14ac:dyDescent="0.2">
      <c r="B370" s="51" t="str">
        <f>査定協会提出用!B370</f>
        <v/>
      </c>
      <c r="C370" s="60" t="str">
        <f>査定協会提出用!C370</f>
        <v/>
      </c>
      <c r="D370" s="68" t="str">
        <f>査定協会提出用!D370</f>
        <v/>
      </c>
      <c r="E370" s="73" t="str">
        <f>査定協会提出用!E370</f>
        <v/>
      </c>
      <c r="F370" s="132" t="str">
        <f>査定協会提出用!F370</f>
        <v/>
      </c>
      <c r="G370" s="85" t="str">
        <f>査定協会提出用!G370</f>
        <v/>
      </c>
      <c r="H370" s="92" t="str">
        <f>査定協会提出用!H370</f>
        <v/>
      </c>
      <c r="I370" s="103" t="str">
        <f>査定協会提出用!I370</f>
        <v/>
      </c>
      <c r="J370" s="216" t="str">
        <f>査定協会提出用!J370</f>
        <v/>
      </c>
      <c r="K370" s="217">
        <f>査定協会提出用!K370</f>
        <v>0</v>
      </c>
      <c r="L370" s="113"/>
      <c r="M370" s="117" t="s">
        <v>14</v>
      </c>
      <c r="N370" s="124" t="s">
        <v>11</v>
      </c>
    </row>
    <row r="371" spans="2:14" ht="24.9" customHeight="1" x14ac:dyDescent="0.2">
      <c r="B371" s="51" t="str">
        <f>査定協会提出用!B371</f>
        <v/>
      </c>
      <c r="C371" s="60" t="str">
        <f>査定協会提出用!C371</f>
        <v/>
      </c>
      <c r="D371" s="68" t="str">
        <f>査定協会提出用!D371</f>
        <v/>
      </c>
      <c r="E371" s="73" t="str">
        <f>査定協会提出用!E371</f>
        <v/>
      </c>
      <c r="F371" s="132" t="str">
        <f>査定協会提出用!F371</f>
        <v/>
      </c>
      <c r="G371" s="85" t="str">
        <f>査定協会提出用!G371</f>
        <v/>
      </c>
      <c r="H371" s="92" t="str">
        <f>査定協会提出用!H371</f>
        <v/>
      </c>
      <c r="I371" s="103" t="str">
        <f>査定協会提出用!I371</f>
        <v/>
      </c>
      <c r="J371" s="216" t="str">
        <f>査定協会提出用!J371</f>
        <v/>
      </c>
      <c r="K371" s="217">
        <f>査定協会提出用!K371</f>
        <v>0</v>
      </c>
      <c r="L371" s="113"/>
      <c r="M371" s="117" t="s">
        <v>14</v>
      </c>
      <c r="N371" s="124" t="s">
        <v>11</v>
      </c>
    </row>
    <row r="372" spans="2:14" ht="24.9" customHeight="1" x14ac:dyDescent="0.2">
      <c r="B372" s="51" t="str">
        <f>査定協会提出用!B372</f>
        <v/>
      </c>
      <c r="C372" s="60" t="str">
        <f>査定協会提出用!C372</f>
        <v/>
      </c>
      <c r="D372" s="68" t="str">
        <f>査定協会提出用!D372</f>
        <v/>
      </c>
      <c r="E372" s="73" t="str">
        <f>査定協会提出用!E372</f>
        <v/>
      </c>
      <c r="F372" s="132" t="str">
        <f>査定協会提出用!F372</f>
        <v/>
      </c>
      <c r="G372" s="85" t="str">
        <f>査定協会提出用!G372</f>
        <v/>
      </c>
      <c r="H372" s="92" t="str">
        <f>査定協会提出用!H372</f>
        <v/>
      </c>
      <c r="I372" s="103" t="str">
        <f>査定協会提出用!I372</f>
        <v/>
      </c>
      <c r="J372" s="216" t="str">
        <f>査定協会提出用!J372</f>
        <v/>
      </c>
      <c r="K372" s="217">
        <f>査定協会提出用!K372</f>
        <v>0</v>
      </c>
      <c r="L372" s="113"/>
      <c r="M372" s="117" t="s">
        <v>14</v>
      </c>
      <c r="N372" s="124" t="s">
        <v>11</v>
      </c>
    </row>
    <row r="373" spans="2:14" ht="24.9" customHeight="1" x14ac:dyDescent="0.2">
      <c r="B373" s="51" t="str">
        <f>査定協会提出用!B373</f>
        <v/>
      </c>
      <c r="C373" s="60" t="str">
        <f>査定協会提出用!C373</f>
        <v/>
      </c>
      <c r="D373" s="68" t="str">
        <f>査定協会提出用!D373</f>
        <v/>
      </c>
      <c r="E373" s="73" t="str">
        <f>査定協会提出用!E373</f>
        <v/>
      </c>
      <c r="F373" s="132" t="str">
        <f>査定協会提出用!F373</f>
        <v/>
      </c>
      <c r="G373" s="85" t="str">
        <f>査定協会提出用!G373</f>
        <v/>
      </c>
      <c r="H373" s="92" t="str">
        <f>査定協会提出用!H373</f>
        <v/>
      </c>
      <c r="I373" s="103" t="str">
        <f>査定協会提出用!I373</f>
        <v/>
      </c>
      <c r="J373" s="216" t="str">
        <f>査定協会提出用!J373</f>
        <v/>
      </c>
      <c r="K373" s="217">
        <f>査定協会提出用!K373</f>
        <v>0</v>
      </c>
      <c r="L373" s="113"/>
      <c r="M373" s="117" t="s">
        <v>14</v>
      </c>
      <c r="N373" s="124" t="s">
        <v>11</v>
      </c>
    </row>
    <row r="374" spans="2:14" ht="24.9" customHeight="1" x14ac:dyDescent="0.2">
      <c r="B374" s="51" t="str">
        <f>査定協会提出用!B374</f>
        <v/>
      </c>
      <c r="C374" s="60" t="str">
        <f>査定協会提出用!C374</f>
        <v/>
      </c>
      <c r="D374" s="68" t="str">
        <f>査定協会提出用!D374</f>
        <v/>
      </c>
      <c r="E374" s="73" t="str">
        <f>査定協会提出用!E374</f>
        <v/>
      </c>
      <c r="F374" s="132" t="str">
        <f>査定協会提出用!F374</f>
        <v/>
      </c>
      <c r="G374" s="85" t="str">
        <f>査定協会提出用!G374</f>
        <v/>
      </c>
      <c r="H374" s="92" t="str">
        <f>査定協会提出用!H374</f>
        <v/>
      </c>
      <c r="I374" s="103" t="str">
        <f>査定協会提出用!I374</f>
        <v/>
      </c>
      <c r="J374" s="216" t="str">
        <f>査定協会提出用!J374</f>
        <v/>
      </c>
      <c r="K374" s="217">
        <f>査定協会提出用!K374</f>
        <v>0</v>
      </c>
      <c r="L374" s="113"/>
      <c r="M374" s="117" t="s">
        <v>14</v>
      </c>
      <c r="N374" s="124" t="s">
        <v>11</v>
      </c>
    </row>
    <row r="375" spans="2:14" ht="24.9" customHeight="1" x14ac:dyDescent="0.2">
      <c r="B375" s="51" t="str">
        <f>査定協会提出用!B375</f>
        <v/>
      </c>
      <c r="C375" s="60" t="str">
        <f>査定協会提出用!C375</f>
        <v/>
      </c>
      <c r="D375" s="68" t="str">
        <f>査定協会提出用!D375</f>
        <v/>
      </c>
      <c r="E375" s="73" t="str">
        <f>査定協会提出用!E375</f>
        <v/>
      </c>
      <c r="F375" s="132" t="str">
        <f>査定協会提出用!F375</f>
        <v/>
      </c>
      <c r="G375" s="85" t="str">
        <f>査定協会提出用!G375</f>
        <v/>
      </c>
      <c r="H375" s="92" t="str">
        <f>査定協会提出用!H375</f>
        <v/>
      </c>
      <c r="I375" s="103" t="str">
        <f>査定協会提出用!I375</f>
        <v/>
      </c>
      <c r="J375" s="216" t="str">
        <f>査定協会提出用!J375</f>
        <v/>
      </c>
      <c r="K375" s="217">
        <f>査定協会提出用!K375</f>
        <v>0</v>
      </c>
      <c r="L375" s="113"/>
      <c r="M375" s="117" t="s">
        <v>14</v>
      </c>
      <c r="N375" s="124" t="s">
        <v>11</v>
      </c>
    </row>
    <row r="376" spans="2:14" ht="24.9" customHeight="1" x14ac:dyDescent="0.2">
      <c r="B376" s="51" t="str">
        <f>査定協会提出用!B376</f>
        <v/>
      </c>
      <c r="C376" s="60" t="str">
        <f>査定協会提出用!C376</f>
        <v/>
      </c>
      <c r="D376" s="68" t="str">
        <f>査定協会提出用!D376</f>
        <v/>
      </c>
      <c r="E376" s="73" t="str">
        <f>査定協会提出用!E376</f>
        <v/>
      </c>
      <c r="F376" s="132" t="str">
        <f>査定協会提出用!F376</f>
        <v/>
      </c>
      <c r="G376" s="85" t="str">
        <f>査定協会提出用!G376</f>
        <v/>
      </c>
      <c r="H376" s="92" t="str">
        <f>査定協会提出用!H376</f>
        <v/>
      </c>
      <c r="I376" s="103" t="str">
        <f>査定協会提出用!I376</f>
        <v/>
      </c>
      <c r="J376" s="216" t="str">
        <f>査定協会提出用!J376</f>
        <v/>
      </c>
      <c r="K376" s="217">
        <f>査定協会提出用!K376</f>
        <v>0</v>
      </c>
      <c r="L376" s="113"/>
      <c r="M376" s="117" t="s">
        <v>14</v>
      </c>
      <c r="N376" s="124" t="s">
        <v>11</v>
      </c>
    </row>
    <row r="377" spans="2:14" ht="24.9" customHeight="1" x14ac:dyDescent="0.2">
      <c r="B377" s="51" t="str">
        <f>査定協会提出用!B377</f>
        <v/>
      </c>
      <c r="C377" s="60" t="str">
        <f>査定協会提出用!C377</f>
        <v/>
      </c>
      <c r="D377" s="68" t="str">
        <f>査定協会提出用!D377</f>
        <v/>
      </c>
      <c r="E377" s="73" t="str">
        <f>査定協会提出用!E377</f>
        <v/>
      </c>
      <c r="F377" s="132" t="str">
        <f>査定協会提出用!F377</f>
        <v/>
      </c>
      <c r="G377" s="85" t="str">
        <f>査定協会提出用!G377</f>
        <v/>
      </c>
      <c r="H377" s="92" t="str">
        <f>査定協会提出用!H377</f>
        <v/>
      </c>
      <c r="I377" s="103" t="str">
        <f>査定協会提出用!I377</f>
        <v/>
      </c>
      <c r="J377" s="216" t="str">
        <f>査定協会提出用!J377</f>
        <v/>
      </c>
      <c r="K377" s="217">
        <f>査定協会提出用!K377</f>
        <v>0</v>
      </c>
      <c r="L377" s="113"/>
      <c r="M377" s="117" t="s">
        <v>14</v>
      </c>
      <c r="N377" s="124" t="s">
        <v>11</v>
      </c>
    </row>
    <row r="378" spans="2:14" ht="24.9" customHeight="1" x14ac:dyDescent="0.2">
      <c r="B378" s="51" t="str">
        <f>査定協会提出用!B378</f>
        <v/>
      </c>
      <c r="C378" s="60" t="str">
        <f>査定協会提出用!C378</f>
        <v/>
      </c>
      <c r="D378" s="68" t="str">
        <f>査定協会提出用!D378</f>
        <v/>
      </c>
      <c r="E378" s="73" t="str">
        <f>査定協会提出用!E378</f>
        <v/>
      </c>
      <c r="F378" s="132" t="str">
        <f>査定協会提出用!F378</f>
        <v/>
      </c>
      <c r="G378" s="85" t="str">
        <f>査定協会提出用!G378</f>
        <v/>
      </c>
      <c r="H378" s="92" t="str">
        <f>査定協会提出用!H378</f>
        <v/>
      </c>
      <c r="I378" s="103" t="str">
        <f>査定協会提出用!I378</f>
        <v/>
      </c>
      <c r="J378" s="216" t="str">
        <f>査定協会提出用!J378</f>
        <v/>
      </c>
      <c r="K378" s="217">
        <f>査定協会提出用!K378</f>
        <v>0</v>
      </c>
      <c r="L378" s="113"/>
      <c r="M378" s="117" t="s">
        <v>14</v>
      </c>
      <c r="N378" s="124" t="s">
        <v>11</v>
      </c>
    </row>
    <row r="379" spans="2:14" ht="24.9" customHeight="1" x14ac:dyDescent="0.2">
      <c r="B379" s="51" t="str">
        <f>査定協会提出用!B379</f>
        <v/>
      </c>
      <c r="C379" s="60" t="str">
        <f>査定協会提出用!C379</f>
        <v/>
      </c>
      <c r="D379" s="68" t="str">
        <f>査定協会提出用!D379</f>
        <v/>
      </c>
      <c r="E379" s="73" t="str">
        <f>査定協会提出用!E379</f>
        <v/>
      </c>
      <c r="F379" s="132" t="str">
        <f>査定協会提出用!F379</f>
        <v/>
      </c>
      <c r="G379" s="85" t="str">
        <f>査定協会提出用!G379</f>
        <v/>
      </c>
      <c r="H379" s="92" t="str">
        <f>査定協会提出用!H379</f>
        <v/>
      </c>
      <c r="I379" s="103" t="str">
        <f>査定協会提出用!I379</f>
        <v/>
      </c>
      <c r="J379" s="216" t="str">
        <f>査定協会提出用!J379</f>
        <v/>
      </c>
      <c r="K379" s="217">
        <f>査定協会提出用!K379</f>
        <v>0</v>
      </c>
      <c r="L379" s="113"/>
      <c r="M379" s="117" t="s">
        <v>14</v>
      </c>
      <c r="N379" s="124" t="s">
        <v>11</v>
      </c>
    </row>
    <row r="380" spans="2:14" ht="24.9" customHeight="1" x14ac:dyDescent="0.2">
      <c r="B380" s="52" t="str">
        <f>査定協会提出用!B380</f>
        <v/>
      </c>
      <c r="C380" s="61" t="str">
        <f>査定協会提出用!C380</f>
        <v/>
      </c>
      <c r="D380" s="69" t="str">
        <f>査定協会提出用!D380</f>
        <v/>
      </c>
      <c r="E380" s="74" t="str">
        <f>査定協会提出用!E380</f>
        <v/>
      </c>
      <c r="F380" s="81" t="str">
        <f>査定協会提出用!F380</f>
        <v/>
      </c>
      <c r="G380" s="86" t="str">
        <f>査定協会提出用!G380</f>
        <v/>
      </c>
      <c r="H380" s="93" t="str">
        <f>査定協会提出用!H380</f>
        <v/>
      </c>
      <c r="I380" s="104" t="str">
        <f>査定協会提出用!I380</f>
        <v/>
      </c>
      <c r="J380" s="218" t="str">
        <f>査定協会提出用!J380</f>
        <v/>
      </c>
      <c r="K380" s="219">
        <f>査定協会提出用!K380</f>
        <v>0</v>
      </c>
      <c r="L380" s="114"/>
      <c r="M380" s="118" t="s">
        <v>14</v>
      </c>
      <c r="N380" s="125" t="s">
        <v>11</v>
      </c>
    </row>
    <row r="381" spans="2:14" ht="24.9" customHeight="1" x14ac:dyDescent="0.2">
      <c r="B381" s="50" t="str">
        <f>査定協会提出用!B381</f>
        <v/>
      </c>
      <c r="C381" s="59" t="str">
        <f>査定協会提出用!C381</f>
        <v/>
      </c>
      <c r="D381" s="67" t="str">
        <f>査定協会提出用!D381</f>
        <v/>
      </c>
      <c r="E381" s="72" t="str">
        <f>査定協会提出用!E381</f>
        <v/>
      </c>
      <c r="F381" s="131" t="str">
        <f>査定協会提出用!F381</f>
        <v/>
      </c>
      <c r="G381" s="84" t="str">
        <f>査定協会提出用!G381</f>
        <v/>
      </c>
      <c r="H381" s="91" t="str">
        <f>査定協会提出用!H381</f>
        <v/>
      </c>
      <c r="I381" s="102" t="str">
        <f>査定協会提出用!I381</f>
        <v/>
      </c>
      <c r="J381" s="214" t="str">
        <f>査定協会提出用!J381</f>
        <v/>
      </c>
      <c r="K381" s="215">
        <f>査定協会提出用!K381</f>
        <v>0</v>
      </c>
      <c r="L381" s="112"/>
      <c r="M381" s="116" t="s">
        <v>14</v>
      </c>
      <c r="N381" s="123" t="s">
        <v>11</v>
      </c>
    </row>
    <row r="382" spans="2:14" ht="24.9" customHeight="1" x14ac:dyDescent="0.2">
      <c r="B382" s="51" t="str">
        <f>査定協会提出用!B382</f>
        <v/>
      </c>
      <c r="C382" s="60" t="str">
        <f>査定協会提出用!C382</f>
        <v/>
      </c>
      <c r="D382" s="68" t="str">
        <f>査定協会提出用!D382</f>
        <v/>
      </c>
      <c r="E382" s="73" t="str">
        <f>査定協会提出用!E382</f>
        <v/>
      </c>
      <c r="F382" s="132" t="str">
        <f>査定協会提出用!F382</f>
        <v/>
      </c>
      <c r="G382" s="85" t="str">
        <f>査定協会提出用!G382</f>
        <v/>
      </c>
      <c r="H382" s="92" t="str">
        <f>査定協会提出用!H382</f>
        <v/>
      </c>
      <c r="I382" s="103" t="str">
        <f>査定協会提出用!I382</f>
        <v/>
      </c>
      <c r="J382" s="216" t="str">
        <f>査定協会提出用!J382</f>
        <v/>
      </c>
      <c r="K382" s="217">
        <f>査定協会提出用!K382</f>
        <v>0</v>
      </c>
      <c r="L382" s="113"/>
      <c r="M382" s="117" t="s">
        <v>14</v>
      </c>
      <c r="N382" s="124" t="s">
        <v>11</v>
      </c>
    </row>
    <row r="383" spans="2:14" ht="24.9" customHeight="1" x14ac:dyDescent="0.2">
      <c r="B383" s="51" t="str">
        <f>査定協会提出用!B383</f>
        <v/>
      </c>
      <c r="C383" s="60" t="str">
        <f>査定協会提出用!C383</f>
        <v/>
      </c>
      <c r="D383" s="68" t="str">
        <f>査定協会提出用!D383</f>
        <v/>
      </c>
      <c r="E383" s="73" t="str">
        <f>査定協会提出用!E383</f>
        <v/>
      </c>
      <c r="F383" s="132" t="str">
        <f>査定協会提出用!F383</f>
        <v/>
      </c>
      <c r="G383" s="85" t="str">
        <f>査定協会提出用!G383</f>
        <v/>
      </c>
      <c r="H383" s="92" t="str">
        <f>査定協会提出用!H383</f>
        <v/>
      </c>
      <c r="I383" s="103" t="str">
        <f>査定協会提出用!I383</f>
        <v/>
      </c>
      <c r="J383" s="216" t="str">
        <f>査定協会提出用!J383</f>
        <v/>
      </c>
      <c r="K383" s="217">
        <f>査定協会提出用!K383</f>
        <v>0</v>
      </c>
      <c r="L383" s="113"/>
      <c r="M383" s="117" t="s">
        <v>14</v>
      </c>
      <c r="N383" s="124" t="s">
        <v>11</v>
      </c>
    </row>
    <row r="384" spans="2:14" ht="24.9" customHeight="1" x14ac:dyDescent="0.2">
      <c r="B384" s="51" t="str">
        <f>査定協会提出用!B384</f>
        <v/>
      </c>
      <c r="C384" s="60" t="str">
        <f>査定協会提出用!C384</f>
        <v/>
      </c>
      <c r="D384" s="68" t="str">
        <f>査定協会提出用!D384</f>
        <v/>
      </c>
      <c r="E384" s="73" t="str">
        <f>査定協会提出用!E384</f>
        <v/>
      </c>
      <c r="F384" s="132" t="str">
        <f>査定協会提出用!F384</f>
        <v/>
      </c>
      <c r="G384" s="85" t="str">
        <f>査定協会提出用!G384</f>
        <v/>
      </c>
      <c r="H384" s="92" t="str">
        <f>査定協会提出用!H384</f>
        <v/>
      </c>
      <c r="I384" s="103" t="str">
        <f>査定協会提出用!I384</f>
        <v/>
      </c>
      <c r="J384" s="216" t="str">
        <f>査定協会提出用!J384</f>
        <v/>
      </c>
      <c r="K384" s="217">
        <f>査定協会提出用!K384</f>
        <v>0</v>
      </c>
      <c r="L384" s="113"/>
      <c r="M384" s="117" t="s">
        <v>14</v>
      </c>
      <c r="N384" s="124" t="s">
        <v>11</v>
      </c>
    </row>
    <row r="385" spans="2:14" ht="24.9" customHeight="1" x14ac:dyDescent="0.2">
      <c r="B385" s="51" t="str">
        <f>査定協会提出用!B385</f>
        <v/>
      </c>
      <c r="C385" s="60" t="str">
        <f>査定協会提出用!C385</f>
        <v/>
      </c>
      <c r="D385" s="68" t="str">
        <f>査定協会提出用!D385</f>
        <v/>
      </c>
      <c r="E385" s="73" t="str">
        <f>査定協会提出用!E385</f>
        <v/>
      </c>
      <c r="F385" s="132" t="str">
        <f>査定協会提出用!F385</f>
        <v/>
      </c>
      <c r="G385" s="85" t="str">
        <f>査定協会提出用!G385</f>
        <v/>
      </c>
      <c r="H385" s="92" t="str">
        <f>査定協会提出用!H385</f>
        <v/>
      </c>
      <c r="I385" s="103" t="str">
        <f>査定協会提出用!I385</f>
        <v/>
      </c>
      <c r="J385" s="216" t="str">
        <f>査定協会提出用!J385</f>
        <v/>
      </c>
      <c r="K385" s="217">
        <f>査定協会提出用!K385</f>
        <v>0</v>
      </c>
      <c r="L385" s="113"/>
      <c r="M385" s="117" t="s">
        <v>14</v>
      </c>
      <c r="N385" s="124" t="s">
        <v>11</v>
      </c>
    </row>
    <row r="386" spans="2:14" ht="24.9" customHeight="1" x14ac:dyDescent="0.2">
      <c r="B386" s="51" t="str">
        <f>査定協会提出用!B386</f>
        <v/>
      </c>
      <c r="C386" s="60" t="str">
        <f>査定協会提出用!C386</f>
        <v/>
      </c>
      <c r="D386" s="68" t="str">
        <f>査定協会提出用!D386</f>
        <v/>
      </c>
      <c r="E386" s="73" t="str">
        <f>査定協会提出用!E386</f>
        <v/>
      </c>
      <c r="F386" s="132" t="str">
        <f>査定協会提出用!F386</f>
        <v/>
      </c>
      <c r="G386" s="85" t="str">
        <f>査定協会提出用!G386</f>
        <v/>
      </c>
      <c r="H386" s="92" t="str">
        <f>査定協会提出用!H386</f>
        <v/>
      </c>
      <c r="I386" s="103" t="str">
        <f>査定協会提出用!I386</f>
        <v/>
      </c>
      <c r="J386" s="216" t="str">
        <f>査定協会提出用!J386</f>
        <v/>
      </c>
      <c r="K386" s="217">
        <f>査定協会提出用!K386</f>
        <v>0</v>
      </c>
      <c r="L386" s="113"/>
      <c r="M386" s="117" t="s">
        <v>14</v>
      </c>
      <c r="N386" s="124" t="s">
        <v>11</v>
      </c>
    </row>
    <row r="387" spans="2:14" ht="24.9" customHeight="1" x14ac:dyDescent="0.2">
      <c r="B387" s="51" t="str">
        <f>査定協会提出用!B387</f>
        <v/>
      </c>
      <c r="C387" s="60" t="str">
        <f>査定協会提出用!C387</f>
        <v/>
      </c>
      <c r="D387" s="68" t="str">
        <f>査定協会提出用!D387</f>
        <v/>
      </c>
      <c r="E387" s="73" t="str">
        <f>査定協会提出用!E387</f>
        <v/>
      </c>
      <c r="F387" s="132" t="str">
        <f>査定協会提出用!F387</f>
        <v/>
      </c>
      <c r="G387" s="85" t="str">
        <f>査定協会提出用!G387</f>
        <v/>
      </c>
      <c r="H387" s="92" t="str">
        <f>査定協会提出用!H387</f>
        <v/>
      </c>
      <c r="I387" s="103" t="str">
        <f>査定協会提出用!I387</f>
        <v/>
      </c>
      <c r="J387" s="216" t="str">
        <f>査定協会提出用!J387</f>
        <v/>
      </c>
      <c r="K387" s="217">
        <f>査定協会提出用!K387</f>
        <v>0</v>
      </c>
      <c r="L387" s="113"/>
      <c r="M387" s="117" t="s">
        <v>14</v>
      </c>
      <c r="N387" s="124" t="s">
        <v>11</v>
      </c>
    </row>
    <row r="388" spans="2:14" ht="24.9" customHeight="1" x14ac:dyDescent="0.2">
      <c r="B388" s="51" t="str">
        <f>査定協会提出用!B388</f>
        <v/>
      </c>
      <c r="C388" s="60" t="str">
        <f>査定協会提出用!C388</f>
        <v/>
      </c>
      <c r="D388" s="68" t="str">
        <f>査定協会提出用!D388</f>
        <v/>
      </c>
      <c r="E388" s="73" t="str">
        <f>査定協会提出用!E388</f>
        <v/>
      </c>
      <c r="F388" s="132" t="str">
        <f>査定協会提出用!F388</f>
        <v/>
      </c>
      <c r="G388" s="85" t="str">
        <f>査定協会提出用!G388</f>
        <v/>
      </c>
      <c r="H388" s="92" t="str">
        <f>査定協会提出用!H388</f>
        <v/>
      </c>
      <c r="I388" s="103" t="str">
        <f>査定協会提出用!I388</f>
        <v/>
      </c>
      <c r="J388" s="216" t="str">
        <f>査定協会提出用!J388</f>
        <v/>
      </c>
      <c r="K388" s="217">
        <f>査定協会提出用!K388</f>
        <v>0</v>
      </c>
      <c r="L388" s="113"/>
      <c r="M388" s="117" t="s">
        <v>14</v>
      </c>
      <c r="N388" s="124" t="s">
        <v>11</v>
      </c>
    </row>
    <row r="389" spans="2:14" ht="24.9" customHeight="1" x14ac:dyDescent="0.2">
      <c r="B389" s="51" t="str">
        <f>査定協会提出用!B389</f>
        <v/>
      </c>
      <c r="C389" s="60" t="str">
        <f>査定協会提出用!C389</f>
        <v/>
      </c>
      <c r="D389" s="68" t="str">
        <f>査定協会提出用!D389</f>
        <v/>
      </c>
      <c r="E389" s="73" t="str">
        <f>査定協会提出用!E389</f>
        <v/>
      </c>
      <c r="F389" s="132" t="str">
        <f>査定協会提出用!F389</f>
        <v/>
      </c>
      <c r="G389" s="85" t="str">
        <f>査定協会提出用!G389</f>
        <v/>
      </c>
      <c r="H389" s="92" t="str">
        <f>査定協会提出用!H389</f>
        <v/>
      </c>
      <c r="I389" s="103" t="str">
        <f>査定協会提出用!I389</f>
        <v/>
      </c>
      <c r="J389" s="216" t="str">
        <f>査定協会提出用!J389</f>
        <v/>
      </c>
      <c r="K389" s="217">
        <f>査定協会提出用!K389</f>
        <v>0</v>
      </c>
      <c r="L389" s="113"/>
      <c r="M389" s="117" t="s">
        <v>14</v>
      </c>
      <c r="N389" s="124" t="s">
        <v>11</v>
      </c>
    </row>
    <row r="390" spans="2:14" ht="24.9" customHeight="1" x14ac:dyDescent="0.2">
      <c r="B390" s="51" t="str">
        <f>査定協会提出用!B390</f>
        <v/>
      </c>
      <c r="C390" s="60" t="str">
        <f>査定協会提出用!C390</f>
        <v/>
      </c>
      <c r="D390" s="68" t="str">
        <f>査定協会提出用!D390</f>
        <v/>
      </c>
      <c r="E390" s="73" t="str">
        <f>査定協会提出用!E390</f>
        <v/>
      </c>
      <c r="F390" s="132" t="str">
        <f>査定協会提出用!F390</f>
        <v/>
      </c>
      <c r="G390" s="85" t="str">
        <f>査定協会提出用!G390</f>
        <v/>
      </c>
      <c r="H390" s="92" t="str">
        <f>査定協会提出用!H390</f>
        <v/>
      </c>
      <c r="I390" s="103" t="str">
        <f>査定協会提出用!I390</f>
        <v/>
      </c>
      <c r="J390" s="216" t="str">
        <f>査定協会提出用!J390</f>
        <v/>
      </c>
      <c r="K390" s="217">
        <f>査定協会提出用!K390</f>
        <v>0</v>
      </c>
      <c r="L390" s="113"/>
      <c r="M390" s="117" t="s">
        <v>14</v>
      </c>
      <c r="N390" s="124" t="s">
        <v>11</v>
      </c>
    </row>
    <row r="391" spans="2:14" ht="24.9" customHeight="1" x14ac:dyDescent="0.2">
      <c r="B391" s="51" t="str">
        <f>査定協会提出用!B391</f>
        <v/>
      </c>
      <c r="C391" s="60" t="str">
        <f>査定協会提出用!C391</f>
        <v/>
      </c>
      <c r="D391" s="68" t="str">
        <f>査定協会提出用!D391</f>
        <v/>
      </c>
      <c r="E391" s="73" t="str">
        <f>査定協会提出用!E391</f>
        <v/>
      </c>
      <c r="F391" s="132" t="str">
        <f>査定協会提出用!F391</f>
        <v/>
      </c>
      <c r="G391" s="85" t="str">
        <f>査定協会提出用!G391</f>
        <v/>
      </c>
      <c r="H391" s="92" t="str">
        <f>査定協会提出用!H391</f>
        <v/>
      </c>
      <c r="I391" s="103" t="str">
        <f>査定協会提出用!I391</f>
        <v/>
      </c>
      <c r="J391" s="216" t="str">
        <f>査定協会提出用!J391</f>
        <v/>
      </c>
      <c r="K391" s="217">
        <f>査定協会提出用!K391</f>
        <v>0</v>
      </c>
      <c r="L391" s="113"/>
      <c r="M391" s="117" t="s">
        <v>14</v>
      </c>
      <c r="N391" s="124" t="s">
        <v>11</v>
      </c>
    </row>
    <row r="392" spans="2:14" ht="24.9" customHeight="1" x14ac:dyDescent="0.2">
      <c r="B392" s="51" t="str">
        <f>査定協会提出用!B392</f>
        <v/>
      </c>
      <c r="C392" s="60" t="str">
        <f>査定協会提出用!C392</f>
        <v/>
      </c>
      <c r="D392" s="68" t="str">
        <f>査定協会提出用!D392</f>
        <v/>
      </c>
      <c r="E392" s="73" t="str">
        <f>査定協会提出用!E392</f>
        <v/>
      </c>
      <c r="F392" s="132" t="str">
        <f>査定協会提出用!F392</f>
        <v/>
      </c>
      <c r="G392" s="85" t="str">
        <f>査定協会提出用!G392</f>
        <v/>
      </c>
      <c r="H392" s="92" t="str">
        <f>査定協会提出用!H392</f>
        <v/>
      </c>
      <c r="I392" s="103" t="str">
        <f>査定協会提出用!I392</f>
        <v/>
      </c>
      <c r="J392" s="216" t="str">
        <f>査定協会提出用!J392</f>
        <v/>
      </c>
      <c r="K392" s="217">
        <f>査定協会提出用!K392</f>
        <v>0</v>
      </c>
      <c r="L392" s="113"/>
      <c r="M392" s="117" t="s">
        <v>14</v>
      </c>
      <c r="N392" s="124" t="s">
        <v>11</v>
      </c>
    </row>
    <row r="393" spans="2:14" ht="24.9" customHeight="1" x14ac:dyDescent="0.2">
      <c r="B393" s="51" t="str">
        <f>査定協会提出用!B393</f>
        <v/>
      </c>
      <c r="C393" s="60" t="str">
        <f>査定協会提出用!C393</f>
        <v/>
      </c>
      <c r="D393" s="68" t="str">
        <f>査定協会提出用!D393</f>
        <v/>
      </c>
      <c r="E393" s="73" t="str">
        <f>査定協会提出用!E393</f>
        <v/>
      </c>
      <c r="F393" s="132" t="str">
        <f>査定協会提出用!F393</f>
        <v/>
      </c>
      <c r="G393" s="85" t="str">
        <f>査定協会提出用!G393</f>
        <v/>
      </c>
      <c r="H393" s="92" t="str">
        <f>査定協会提出用!H393</f>
        <v/>
      </c>
      <c r="I393" s="103" t="str">
        <f>査定協会提出用!I393</f>
        <v/>
      </c>
      <c r="J393" s="216" t="str">
        <f>査定協会提出用!J393</f>
        <v/>
      </c>
      <c r="K393" s="217">
        <f>査定協会提出用!K393</f>
        <v>0</v>
      </c>
      <c r="L393" s="113"/>
      <c r="M393" s="117" t="s">
        <v>14</v>
      </c>
      <c r="N393" s="124" t="s">
        <v>11</v>
      </c>
    </row>
    <row r="394" spans="2:14" ht="24.9" customHeight="1" x14ac:dyDescent="0.2">
      <c r="B394" s="51" t="str">
        <f>査定協会提出用!B394</f>
        <v/>
      </c>
      <c r="C394" s="60" t="str">
        <f>査定協会提出用!C394</f>
        <v/>
      </c>
      <c r="D394" s="68" t="str">
        <f>査定協会提出用!D394</f>
        <v/>
      </c>
      <c r="E394" s="73" t="str">
        <f>査定協会提出用!E394</f>
        <v/>
      </c>
      <c r="F394" s="132" t="str">
        <f>査定協会提出用!F394</f>
        <v/>
      </c>
      <c r="G394" s="85" t="str">
        <f>査定協会提出用!G394</f>
        <v/>
      </c>
      <c r="H394" s="92" t="str">
        <f>査定協会提出用!H394</f>
        <v/>
      </c>
      <c r="I394" s="103" t="str">
        <f>査定協会提出用!I394</f>
        <v/>
      </c>
      <c r="J394" s="216" t="str">
        <f>査定協会提出用!J394</f>
        <v/>
      </c>
      <c r="K394" s="217">
        <f>査定協会提出用!K394</f>
        <v>0</v>
      </c>
      <c r="L394" s="113"/>
      <c r="M394" s="117" t="s">
        <v>14</v>
      </c>
      <c r="N394" s="124" t="s">
        <v>11</v>
      </c>
    </row>
    <row r="395" spans="2:14" ht="24.9" customHeight="1" x14ac:dyDescent="0.2">
      <c r="B395" s="51" t="str">
        <f>査定協会提出用!B395</f>
        <v/>
      </c>
      <c r="C395" s="60" t="str">
        <f>査定協会提出用!C395</f>
        <v/>
      </c>
      <c r="D395" s="68" t="str">
        <f>査定協会提出用!D395</f>
        <v/>
      </c>
      <c r="E395" s="73" t="str">
        <f>査定協会提出用!E395</f>
        <v/>
      </c>
      <c r="F395" s="132" t="str">
        <f>査定協会提出用!F395</f>
        <v/>
      </c>
      <c r="G395" s="85" t="str">
        <f>査定協会提出用!G395</f>
        <v/>
      </c>
      <c r="H395" s="92" t="str">
        <f>査定協会提出用!H395</f>
        <v/>
      </c>
      <c r="I395" s="103" t="str">
        <f>査定協会提出用!I395</f>
        <v/>
      </c>
      <c r="J395" s="216" t="str">
        <f>査定協会提出用!J395</f>
        <v/>
      </c>
      <c r="K395" s="217">
        <f>査定協会提出用!K395</f>
        <v>0</v>
      </c>
      <c r="L395" s="113"/>
      <c r="M395" s="117" t="s">
        <v>14</v>
      </c>
      <c r="N395" s="124" t="s">
        <v>11</v>
      </c>
    </row>
    <row r="396" spans="2:14" ht="24.9" customHeight="1" x14ac:dyDescent="0.2">
      <c r="B396" s="51" t="str">
        <f>査定協会提出用!B396</f>
        <v/>
      </c>
      <c r="C396" s="60" t="str">
        <f>査定協会提出用!C396</f>
        <v/>
      </c>
      <c r="D396" s="68" t="str">
        <f>査定協会提出用!D396</f>
        <v/>
      </c>
      <c r="E396" s="73" t="str">
        <f>査定協会提出用!E396</f>
        <v/>
      </c>
      <c r="F396" s="132" t="str">
        <f>査定協会提出用!F396</f>
        <v/>
      </c>
      <c r="G396" s="85" t="str">
        <f>査定協会提出用!G396</f>
        <v/>
      </c>
      <c r="H396" s="92" t="str">
        <f>査定協会提出用!H396</f>
        <v/>
      </c>
      <c r="I396" s="103" t="str">
        <f>査定協会提出用!I396</f>
        <v/>
      </c>
      <c r="J396" s="216" t="str">
        <f>査定協会提出用!J396</f>
        <v/>
      </c>
      <c r="K396" s="217">
        <f>査定協会提出用!K396</f>
        <v>0</v>
      </c>
      <c r="L396" s="113"/>
      <c r="M396" s="117" t="s">
        <v>14</v>
      </c>
      <c r="N396" s="124" t="s">
        <v>11</v>
      </c>
    </row>
    <row r="397" spans="2:14" ht="24.9" customHeight="1" x14ac:dyDescent="0.2">
      <c r="B397" s="51" t="str">
        <f>査定協会提出用!B397</f>
        <v/>
      </c>
      <c r="C397" s="60" t="str">
        <f>査定協会提出用!C397</f>
        <v/>
      </c>
      <c r="D397" s="68" t="str">
        <f>査定協会提出用!D397</f>
        <v/>
      </c>
      <c r="E397" s="73" t="str">
        <f>査定協会提出用!E397</f>
        <v/>
      </c>
      <c r="F397" s="132" t="str">
        <f>査定協会提出用!F397</f>
        <v/>
      </c>
      <c r="G397" s="85" t="str">
        <f>査定協会提出用!G397</f>
        <v/>
      </c>
      <c r="H397" s="92" t="str">
        <f>査定協会提出用!H397</f>
        <v/>
      </c>
      <c r="I397" s="103" t="str">
        <f>査定協会提出用!I397</f>
        <v/>
      </c>
      <c r="J397" s="216" t="str">
        <f>査定協会提出用!J397</f>
        <v/>
      </c>
      <c r="K397" s="217">
        <f>査定協会提出用!K397</f>
        <v>0</v>
      </c>
      <c r="L397" s="113"/>
      <c r="M397" s="117" t="s">
        <v>14</v>
      </c>
      <c r="N397" s="124" t="s">
        <v>11</v>
      </c>
    </row>
    <row r="398" spans="2:14" ht="24.9" customHeight="1" x14ac:dyDescent="0.2">
      <c r="B398" s="51" t="str">
        <f>査定協会提出用!B398</f>
        <v/>
      </c>
      <c r="C398" s="60" t="str">
        <f>査定協会提出用!C398</f>
        <v/>
      </c>
      <c r="D398" s="68" t="str">
        <f>査定協会提出用!D398</f>
        <v/>
      </c>
      <c r="E398" s="73" t="str">
        <f>査定協会提出用!E398</f>
        <v/>
      </c>
      <c r="F398" s="132" t="str">
        <f>査定協会提出用!F398</f>
        <v/>
      </c>
      <c r="G398" s="85" t="str">
        <f>査定協会提出用!G398</f>
        <v/>
      </c>
      <c r="H398" s="92" t="str">
        <f>査定協会提出用!H398</f>
        <v/>
      </c>
      <c r="I398" s="103" t="str">
        <f>査定協会提出用!I398</f>
        <v/>
      </c>
      <c r="J398" s="216" t="str">
        <f>査定協会提出用!J398</f>
        <v/>
      </c>
      <c r="K398" s="217">
        <f>査定協会提出用!K398</f>
        <v>0</v>
      </c>
      <c r="L398" s="113"/>
      <c r="M398" s="117" t="s">
        <v>14</v>
      </c>
      <c r="N398" s="124" t="s">
        <v>11</v>
      </c>
    </row>
    <row r="399" spans="2:14" ht="24.9" customHeight="1" x14ac:dyDescent="0.2">
      <c r="B399" s="51" t="str">
        <f>査定協会提出用!B399</f>
        <v/>
      </c>
      <c r="C399" s="60" t="str">
        <f>査定協会提出用!C399</f>
        <v/>
      </c>
      <c r="D399" s="68" t="str">
        <f>査定協会提出用!D399</f>
        <v/>
      </c>
      <c r="E399" s="73" t="str">
        <f>査定協会提出用!E399</f>
        <v/>
      </c>
      <c r="F399" s="132" t="str">
        <f>査定協会提出用!F399</f>
        <v/>
      </c>
      <c r="G399" s="85" t="str">
        <f>査定協会提出用!G399</f>
        <v/>
      </c>
      <c r="H399" s="92" t="str">
        <f>査定協会提出用!H399</f>
        <v/>
      </c>
      <c r="I399" s="103" t="str">
        <f>査定協会提出用!I399</f>
        <v/>
      </c>
      <c r="J399" s="216" t="str">
        <f>査定協会提出用!J399</f>
        <v/>
      </c>
      <c r="K399" s="217">
        <f>査定協会提出用!K399</f>
        <v>0</v>
      </c>
      <c r="L399" s="113"/>
      <c r="M399" s="117" t="s">
        <v>14</v>
      </c>
      <c r="N399" s="124" t="s">
        <v>11</v>
      </c>
    </row>
    <row r="400" spans="2:14" ht="24.9" customHeight="1" x14ac:dyDescent="0.2">
      <c r="B400" s="52" t="str">
        <f>査定協会提出用!B400</f>
        <v/>
      </c>
      <c r="C400" s="61" t="str">
        <f>査定協会提出用!C400</f>
        <v/>
      </c>
      <c r="D400" s="69" t="str">
        <f>査定協会提出用!D400</f>
        <v/>
      </c>
      <c r="E400" s="74" t="str">
        <f>査定協会提出用!E400</f>
        <v/>
      </c>
      <c r="F400" s="81" t="str">
        <f>査定協会提出用!F400</f>
        <v/>
      </c>
      <c r="G400" s="86" t="str">
        <f>査定協会提出用!G400</f>
        <v/>
      </c>
      <c r="H400" s="93" t="str">
        <f>査定協会提出用!H400</f>
        <v/>
      </c>
      <c r="I400" s="104" t="str">
        <f>査定協会提出用!I400</f>
        <v/>
      </c>
      <c r="J400" s="218" t="str">
        <f>査定協会提出用!J400</f>
        <v/>
      </c>
      <c r="K400" s="219">
        <f>査定協会提出用!K400</f>
        <v>0</v>
      </c>
      <c r="L400" s="114"/>
      <c r="M400" s="118" t="s">
        <v>14</v>
      </c>
      <c r="N400" s="125" t="s">
        <v>11</v>
      </c>
    </row>
    <row r="401" spans="2:14" ht="24.9" customHeight="1" x14ac:dyDescent="0.2">
      <c r="B401" s="53" t="str">
        <f>査定協会提出用!B401</f>
        <v/>
      </c>
      <c r="C401" s="62" t="str">
        <f>査定協会提出用!C401</f>
        <v/>
      </c>
      <c r="D401" s="70" t="str">
        <f>査定協会提出用!D401</f>
        <v/>
      </c>
      <c r="E401" s="75" t="str">
        <f>査定協会提出用!E401</f>
        <v/>
      </c>
      <c r="F401" s="133" t="str">
        <f>査定協会提出用!F401</f>
        <v/>
      </c>
      <c r="G401" s="87" t="str">
        <f>査定協会提出用!G401</f>
        <v/>
      </c>
      <c r="H401" s="94" t="str">
        <f>査定協会提出用!H401</f>
        <v/>
      </c>
      <c r="I401" s="105" t="str">
        <f>査定協会提出用!I401</f>
        <v/>
      </c>
      <c r="J401" s="220" t="str">
        <f>査定協会提出用!J401</f>
        <v/>
      </c>
      <c r="K401" s="221">
        <f>査定協会提出用!K401</f>
        <v>0</v>
      </c>
      <c r="L401" s="115"/>
      <c r="M401" s="119" t="s">
        <v>14</v>
      </c>
      <c r="N401" s="126" t="s">
        <v>11</v>
      </c>
    </row>
    <row r="402" spans="2:14" ht="24.9" customHeight="1" x14ac:dyDescent="0.2">
      <c r="B402" s="51" t="str">
        <f>査定協会提出用!B402</f>
        <v/>
      </c>
      <c r="C402" s="60" t="str">
        <f>査定協会提出用!C402</f>
        <v/>
      </c>
      <c r="D402" s="68" t="str">
        <f>査定協会提出用!D402</f>
        <v/>
      </c>
      <c r="E402" s="73" t="str">
        <f>査定協会提出用!E402</f>
        <v/>
      </c>
      <c r="F402" s="132" t="str">
        <f>査定協会提出用!F402</f>
        <v/>
      </c>
      <c r="G402" s="85" t="str">
        <f>査定協会提出用!G402</f>
        <v/>
      </c>
      <c r="H402" s="92" t="str">
        <f>査定協会提出用!H402</f>
        <v/>
      </c>
      <c r="I402" s="103" t="str">
        <f>査定協会提出用!I402</f>
        <v/>
      </c>
      <c r="J402" s="216" t="str">
        <f>査定協会提出用!J402</f>
        <v/>
      </c>
      <c r="K402" s="217">
        <f>査定協会提出用!K402</f>
        <v>0</v>
      </c>
      <c r="L402" s="113"/>
      <c r="M402" s="117" t="s">
        <v>14</v>
      </c>
      <c r="N402" s="124" t="s">
        <v>11</v>
      </c>
    </row>
    <row r="403" spans="2:14" ht="24.9" customHeight="1" x14ac:dyDescent="0.2">
      <c r="B403" s="51" t="str">
        <f>査定協会提出用!B403</f>
        <v/>
      </c>
      <c r="C403" s="60" t="str">
        <f>査定協会提出用!C403</f>
        <v/>
      </c>
      <c r="D403" s="68" t="str">
        <f>査定協会提出用!D403</f>
        <v/>
      </c>
      <c r="E403" s="73" t="str">
        <f>査定協会提出用!E403</f>
        <v/>
      </c>
      <c r="F403" s="132" t="str">
        <f>査定協会提出用!F403</f>
        <v/>
      </c>
      <c r="G403" s="85" t="str">
        <f>査定協会提出用!G403</f>
        <v/>
      </c>
      <c r="H403" s="92" t="str">
        <f>査定協会提出用!H403</f>
        <v/>
      </c>
      <c r="I403" s="103" t="str">
        <f>査定協会提出用!I403</f>
        <v/>
      </c>
      <c r="J403" s="216" t="str">
        <f>査定協会提出用!J403</f>
        <v/>
      </c>
      <c r="K403" s="217">
        <f>査定協会提出用!K403</f>
        <v>0</v>
      </c>
      <c r="L403" s="113"/>
      <c r="M403" s="117" t="s">
        <v>14</v>
      </c>
      <c r="N403" s="124" t="s">
        <v>11</v>
      </c>
    </row>
    <row r="404" spans="2:14" ht="24.9" customHeight="1" x14ac:dyDescent="0.2">
      <c r="B404" s="51" t="str">
        <f>査定協会提出用!B404</f>
        <v/>
      </c>
      <c r="C404" s="60" t="str">
        <f>査定協会提出用!C404</f>
        <v/>
      </c>
      <c r="D404" s="68" t="str">
        <f>査定協会提出用!D404</f>
        <v/>
      </c>
      <c r="E404" s="73" t="str">
        <f>査定協会提出用!E404</f>
        <v/>
      </c>
      <c r="F404" s="132" t="str">
        <f>査定協会提出用!F404</f>
        <v/>
      </c>
      <c r="G404" s="85" t="str">
        <f>査定協会提出用!G404</f>
        <v/>
      </c>
      <c r="H404" s="92" t="str">
        <f>査定協会提出用!H404</f>
        <v/>
      </c>
      <c r="I404" s="103" t="str">
        <f>査定協会提出用!I404</f>
        <v/>
      </c>
      <c r="J404" s="216" t="str">
        <f>査定協会提出用!J404</f>
        <v/>
      </c>
      <c r="K404" s="217">
        <f>査定協会提出用!K404</f>
        <v>0</v>
      </c>
      <c r="L404" s="113"/>
      <c r="M404" s="117" t="s">
        <v>14</v>
      </c>
      <c r="N404" s="124" t="s">
        <v>11</v>
      </c>
    </row>
    <row r="405" spans="2:14" ht="24.9" customHeight="1" x14ac:dyDescent="0.2">
      <c r="B405" s="51" t="str">
        <f>査定協会提出用!B405</f>
        <v/>
      </c>
      <c r="C405" s="60" t="str">
        <f>査定協会提出用!C405</f>
        <v/>
      </c>
      <c r="D405" s="68" t="str">
        <f>査定協会提出用!D405</f>
        <v/>
      </c>
      <c r="E405" s="73" t="str">
        <f>査定協会提出用!E405</f>
        <v/>
      </c>
      <c r="F405" s="132" t="str">
        <f>査定協会提出用!F405</f>
        <v/>
      </c>
      <c r="G405" s="85" t="str">
        <f>査定協会提出用!G405</f>
        <v/>
      </c>
      <c r="H405" s="92" t="str">
        <f>査定協会提出用!H405</f>
        <v/>
      </c>
      <c r="I405" s="103" t="str">
        <f>査定協会提出用!I405</f>
        <v/>
      </c>
      <c r="J405" s="216" t="str">
        <f>査定協会提出用!J405</f>
        <v/>
      </c>
      <c r="K405" s="217">
        <f>査定協会提出用!K405</f>
        <v>0</v>
      </c>
      <c r="L405" s="113"/>
      <c r="M405" s="117" t="s">
        <v>14</v>
      </c>
      <c r="N405" s="124" t="s">
        <v>11</v>
      </c>
    </row>
    <row r="406" spans="2:14" ht="24.9" customHeight="1" x14ac:dyDescent="0.2">
      <c r="B406" s="51" t="str">
        <f>査定協会提出用!B406</f>
        <v/>
      </c>
      <c r="C406" s="60" t="str">
        <f>査定協会提出用!C406</f>
        <v/>
      </c>
      <c r="D406" s="68" t="str">
        <f>査定協会提出用!D406</f>
        <v/>
      </c>
      <c r="E406" s="73" t="str">
        <f>査定協会提出用!E406</f>
        <v/>
      </c>
      <c r="F406" s="132" t="str">
        <f>査定協会提出用!F406</f>
        <v/>
      </c>
      <c r="G406" s="85" t="str">
        <f>査定協会提出用!G406</f>
        <v/>
      </c>
      <c r="H406" s="92" t="str">
        <f>査定協会提出用!H406</f>
        <v/>
      </c>
      <c r="I406" s="103" t="str">
        <f>査定協会提出用!I406</f>
        <v/>
      </c>
      <c r="J406" s="216" t="str">
        <f>査定協会提出用!J406</f>
        <v/>
      </c>
      <c r="K406" s="217">
        <f>査定協会提出用!K406</f>
        <v>0</v>
      </c>
      <c r="L406" s="113"/>
      <c r="M406" s="117" t="s">
        <v>14</v>
      </c>
      <c r="N406" s="124" t="s">
        <v>11</v>
      </c>
    </row>
    <row r="407" spans="2:14" ht="24.9" customHeight="1" x14ac:dyDescent="0.2">
      <c r="B407" s="51" t="str">
        <f>査定協会提出用!B407</f>
        <v/>
      </c>
      <c r="C407" s="60" t="str">
        <f>査定協会提出用!C407</f>
        <v/>
      </c>
      <c r="D407" s="68" t="str">
        <f>査定協会提出用!D407</f>
        <v/>
      </c>
      <c r="E407" s="73" t="str">
        <f>査定協会提出用!E407</f>
        <v/>
      </c>
      <c r="F407" s="132" t="str">
        <f>査定協会提出用!F407</f>
        <v/>
      </c>
      <c r="G407" s="85" t="str">
        <f>査定協会提出用!G407</f>
        <v/>
      </c>
      <c r="H407" s="92" t="str">
        <f>査定協会提出用!H407</f>
        <v/>
      </c>
      <c r="I407" s="103" t="str">
        <f>査定協会提出用!I407</f>
        <v/>
      </c>
      <c r="J407" s="216" t="str">
        <f>査定協会提出用!J407</f>
        <v/>
      </c>
      <c r="K407" s="217">
        <f>査定協会提出用!K407</f>
        <v>0</v>
      </c>
      <c r="L407" s="113"/>
      <c r="M407" s="117" t="s">
        <v>14</v>
      </c>
      <c r="N407" s="124" t="s">
        <v>11</v>
      </c>
    </row>
    <row r="408" spans="2:14" ht="24.9" customHeight="1" x14ac:dyDescent="0.2">
      <c r="B408" s="51" t="str">
        <f>査定協会提出用!B408</f>
        <v/>
      </c>
      <c r="C408" s="60" t="str">
        <f>査定協会提出用!C408</f>
        <v/>
      </c>
      <c r="D408" s="68" t="str">
        <f>査定協会提出用!D408</f>
        <v/>
      </c>
      <c r="E408" s="73" t="str">
        <f>査定協会提出用!E408</f>
        <v/>
      </c>
      <c r="F408" s="132" t="str">
        <f>査定協会提出用!F408</f>
        <v/>
      </c>
      <c r="G408" s="85" t="str">
        <f>査定協会提出用!G408</f>
        <v/>
      </c>
      <c r="H408" s="92" t="str">
        <f>査定協会提出用!H408</f>
        <v/>
      </c>
      <c r="I408" s="103" t="str">
        <f>査定協会提出用!I408</f>
        <v/>
      </c>
      <c r="J408" s="216" t="str">
        <f>査定協会提出用!J408</f>
        <v/>
      </c>
      <c r="K408" s="217">
        <f>査定協会提出用!K408</f>
        <v>0</v>
      </c>
      <c r="L408" s="113"/>
      <c r="M408" s="117" t="s">
        <v>14</v>
      </c>
      <c r="N408" s="124" t="s">
        <v>11</v>
      </c>
    </row>
    <row r="409" spans="2:14" ht="24.9" customHeight="1" x14ac:dyDescent="0.2">
      <c r="B409" s="51" t="str">
        <f>査定協会提出用!B409</f>
        <v/>
      </c>
      <c r="C409" s="60" t="str">
        <f>査定協会提出用!C409</f>
        <v/>
      </c>
      <c r="D409" s="68" t="str">
        <f>査定協会提出用!D409</f>
        <v/>
      </c>
      <c r="E409" s="73" t="str">
        <f>査定協会提出用!E409</f>
        <v/>
      </c>
      <c r="F409" s="132" t="str">
        <f>査定協会提出用!F409</f>
        <v/>
      </c>
      <c r="G409" s="85" t="str">
        <f>査定協会提出用!G409</f>
        <v/>
      </c>
      <c r="H409" s="92" t="str">
        <f>査定協会提出用!H409</f>
        <v/>
      </c>
      <c r="I409" s="103" t="str">
        <f>査定協会提出用!I409</f>
        <v/>
      </c>
      <c r="J409" s="216" t="str">
        <f>査定協会提出用!J409</f>
        <v/>
      </c>
      <c r="K409" s="217">
        <f>査定協会提出用!K409</f>
        <v>0</v>
      </c>
      <c r="L409" s="113"/>
      <c r="M409" s="117" t="s">
        <v>14</v>
      </c>
      <c r="N409" s="124" t="s">
        <v>11</v>
      </c>
    </row>
    <row r="410" spans="2:14" ht="24.9" customHeight="1" x14ac:dyDescent="0.2">
      <c r="B410" s="51" t="str">
        <f>査定協会提出用!B410</f>
        <v/>
      </c>
      <c r="C410" s="60" t="str">
        <f>査定協会提出用!C410</f>
        <v/>
      </c>
      <c r="D410" s="68" t="str">
        <f>査定協会提出用!D410</f>
        <v/>
      </c>
      <c r="E410" s="73" t="str">
        <f>査定協会提出用!E410</f>
        <v/>
      </c>
      <c r="F410" s="132" t="str">
        <f>査定協会提出用!F410</f>
        <v/>
      </c>
      <c r="G410" s="85" t="str">
        <f>査定協会提出用!G410</f>
        <v/>
      </c>
      <c r="H410" s="92" t="str">
        <f>査定協会提出用!H410</f>
        <v/>
      </c>
      <c r="I410" s="103" t="str">
        <f>査定協会提出用!I410</f>
        <v/>
      </c>
      <c r="J410" s="216" t="str">
        <f>査定協会提出用!J410</f>
        <v/>
      </c>
      <c r="K410" s="217">
        <f>査定協会提出用!K410</f>
        <v>0</v>
      </c>
      <c r="L410" s="113"/>
      <c r="M410" s="117" t="s">
        <v>14</v>
      </c>
      <c r="N410" s="124" t="s">
        <v>11</v>
      </c>
    </row>
    <row r="411" spans="2:14" ht="24.9" customHeight="1" x14ac:dyDescent="0.2">
      <c r="B411" s="51" t="str">
        <f>査定協会提出用!B411</f>
        <v/>
      </c>
      <c r="C411" s="60" t="str">
        <f>査定協会提出用!C411</f>
        <v/>
      </c>
      <c r="D411" s="68" t="str">
        <f>査定協会提出用!D411</f>
        <v/>
      </c>
      <c r="E411" s="73" t="str">
        <f>査定協会提出用!E411</f>
        <v/>
      </c>
      <c r="F411" s="132" t="str">
        <f>査定協会提出用!F411</f>
        <v/>
      </c>
      <c r="G411" s="85" t="str">
        <f>査定協会提出用!G411</f>
        <v/>
      </c>
      <c r="H411" s="92" t="str">
        <f>査定協会提出用!H411</f>
        <v/>
      </c>
      <c r="I411" s="103" t="str">
        <f>査定協会提出用!I411</f>
        <v/>
      </c>
      <c r="J411" s="216" t="str">
        <f>査定協会提出用!J411</f>
        <v/>
      </c>
      <c r="K411" s="217">
        <f>査定協会提出用!K411</f>
        <v>0</v>
      </c>
      <c r="L411" s="113"/>
      <c r="M411" s="117" t="s">
        <v>14</v>
      </c>
      <c r="N411" s="124" t="s">
        <v>11</v>
      </c>
    </row>
    <row r="412" spans="2:14" ht="24.9" customHeight="1" x14ac:dyDescent="0.2">
      <c r="B412" s="51" t="str">
        <f>査定協会提出用!B412</f>
        <v/>
      </c>
      <c r="C412" s="60" t="str">
        <f>査定協会提出用!C412</f>
        <v/>
      </c>
      <c r="D412" s="68" t="str">
        <f>査定協会提出用!D412</f>
        <v/>
      </c>
      <c r="E412" s="73" t="str">
        <f>査定協会提出用!E412</f>
        <v/>
      </c>
      <c r="F412" s="132" t="str">
        <f>査定協会提出用!F412</f>
        <v/>
      </c>
      <c r="G412" s="85" t="str">
        <f>査定協会提出用!G412</f>
        <v/>
      </c>
      <c r="H412" s="92" t="str">
        <f>査定協会提出用!H412</f>
        <v/>
      </c>
      <c r="I412" s="103" t="str">
        <f>査定協会提出用!I412</f>
        <v/>
      </c>
      <c r="J412" s="216" t="str">
        <f>査定協会提出用!J412</f>
        <v/>
      </c>
      <c r="K412" s="217">
        <f>査定協会提出用!K412</f>
        <v>0</v>
      </c>
      <c r="L412" s="113"/>
      <c r="M412" s="117" t="s">
        <v>14</v>
      </c>
      <c r="N412" s="124" t="s">
        <v>11</v>
      </c>
    </row>
    <row r="413" spans="2:14" ht="24.9" customHeight="1" x14ac:dyDescent="0.2">
      <c r="B413" s="51" t="str">
        <f>査定協会提出用!B413</f>
        <v/>
      </c>
      <c r="C413" s="60" t="str">
        <f>査定協会提出用!C413</f>
        <v/>
      </c>
      <c r="D413" s="68" t="str">
        <f>査定協会提出用!D413</f>
        <v/>
      </c>
      <c r="E413" s="73" t="str">
        <f>査定協会提出用!E413</f>
        <v/>
      </c>
      <c r="F413" s="132" t="str">
        <f>査定協会提出用!F413</f>
        <v/>
      </c>
      <c r="G413" s="85" t="str">
        <f>査定協会提出用!G413</f>
        <v/>
      </c>
      <c r="H413" s="92" t="str">
        <f>査定協会提出用!H413</f>
        <v/>
      </c>
      <c r="I413" s="103" t="str">
        <f>査定協会提出用!I413</f>
        <v/>
      </c>
      <c r="J413" s="216" t="str">
        <f>査定協会提出用!J413</f>
        <v/>
      </c>
      <c r="K413" s="217">
        <f>査定協会提出用!K413</f>
        <v>0</v>
      </c>
      <c r="L413" s="113"/>
      <c r="M413" s="117" t="s">
        <v>14</v>
      </c>
      <c r="N413" s="124" t="s">
        <v>11</v>
      </c>
    </row>
    <row r="414" spans="2:14" ht="24.9" customHeight="1" x14ac:dyDescent="0.2">
      <c r="B414" s="51" t="str">
        <f>査定協会提出用!B414</f>
        <v/>
      </c>
      <c r="C414" s="60" t="str">
        <f>査定協会提出用!C414</f>
        <v/>
      </c>
      <c r="D414" s="68" t="str">
        <f>査定協会提出用!D414</f>
        <v/>
      </c>
      <c r="E414" s="73" t="str">
        <f>査定協会提出用!E414</f>
        <v/>
      </c>
      <c r="F414" s="132" t="str">
        <f>査定協会提出用!F414</f>
        <v/>
      </c>
      <c r="G414" s="85" t="str">
        <f>査定協会提出用!G414</f>
        <v/>
      </c>
      <c r="H414" s="92" t="str">
        <f>査定協会提出用!H414</f>
        <v/>
      </c>
      <c r="I414" s="103" t="str">
        <f>査定協会提出用!I414</f>
        <v/>
      </c>
      <c r="J414" s="216" t="str">
        <f>査定協会提出用!J414</f>
        <v/>
      </c>
      <c r="K414" s="217">
        <f>査定協会提出用!K414</f>
        <v>0</v>
      </c>
      <c r="L414" s="113"/>
      <c r="M414" s="117" t="s">
        <v>14</v>
      </c>
      <c r="N414" s="124" t="s">
        <v>11</v>
      </c>
    </row>
    <row r="415" spans="2:14" ht="24.9" customHeight="1" x14ac:dyDescent="0.2">
      <c r="B415" s="51" t="str">
        <f>査定協会提出用!B415</f>
        <v/>
      </c>
      <c r="C415" s="60" t="str">
        <f>査定協会提出用!C415</f>
        <v/>
      </c>
      <c r="D415" s="68" t="str">
        <f>査定協会提出用!D415</f>
        <v/>
      </c>
      <c r="E415" s="73" t="str">
        <f>査定協会提出用!E415</f>
        <v/>
      </c>
      <c r="F415" s="132" t="str">
        <f>査定協会提出用!F415</f>
        <v/>
      </c>
      <c r="G415" s="85" t="str">
        <f>査定協会提出用!G415</f>
        <v/>
      </c>
      <c r="H415" s="92" t="str">
        <f>査定協会提出用!H415</f>
        <v/>
      </c>
      <c r="I415" s="103" t="str">
        <f>査定協会提出用!I415</f>
        <v/>
      </c>
      <c r="J415" s="216" t="str">
        <f>査定協会提出用!J415</f>
        <v/>
      </c>
      <c r="K415" s="217">
        <f>査定協会提出用!K415</f>
        <v>0</v>
      </c>
      <c r="L415" s="113"/>
      <c r="M415" s="117" t="s">
        <v>14</v>
      </c>
      <c r="N415" s="124" t="s">
        <v>11</v>
      </c>
    </row>
    <row r="416" spans="2:14" ht="24.9" customHeight="1" x14ac:dyDescent="0.2">
      <c r="B416" s="51" t="str">
        <f>査定協会提出用!B416</f>
        <v/>
      </c>
      <c r="C416" s="60" t="str">
        <f>査定協会提出用!C416</f>
        <v/>
      </c>
      <c r="D416" s="68" t="str">
        <f>査定協会提出用!D416</f>
        <v/>
      </c>
      <c r="E416" s="73" t="str">
        <f>査定協会提出用!E416</f>
        <v/>
      </c>
      <c r="F416" s="132" t="str">
        <f>査定協会提出用!F416</f>
        <v/>
      </c>
      <c r="G416" s="85" t="str">
        <f>査定協会提出用!G416</f>
        <v/>
      </c>
      <c r="H416" s="92" t="str">
        <f>査定協会提出用!H416</f>
        <v/>
      </c>
      <c r="I416" s="103" t="str">
        <f>査定協会提出用!I416</f>
        <v/>
      </c>
      <c r="J416" s="216" t="str">
        <f>査定協会提出用!J416</f>
        <v/>
      </c>
      <c r="K416" s="217">
        <f>査定協会提出用!K416</f>
        <v>0</v>
      </c>
      <c r="L416" s="113"/>
      <c r="M416" s="117" t="s">
        <v>14</v>
      </c>
      <c r="N416" s="124" t="s">
        <v>11</v>
      </c>
    </row>
    <row r="417" spans="2:14" ht="24.9" customHeight="1" x14ac:dyDescent="0.2">
      <c r="B417" s="51" t="str">
        <f>査定協会提出用!B417</f>
        <v/>
      </c>
      <c r="C417" s="60" t="str">
        <f>査定協会提出用!C417</f>
        <v/>
      </c>
      <c r="D417" s="68" t="str">
        <f>査定協会提出用!D417</f>
        <v/>
      </c>
      <c r="E417" s="73" t="str">
        <f>査定協会提出用!E417</f>
        <v/>
      </c>
      <c r="F417" s="132" t="str">
        <f>査定協会提出用!F417</f>
        <v/>
      </c>
      <c r="G417" s="85" t="str">
        <f>査定協会提出用!G417</f>
        <v/>
      </c>
      <c r="H417" s="92" t="str">
        <f>査定協会提出用!H417</f>
        <v/>
      </c>
      <c r="I417" s="103" t="str">
        <f>査定協会提出用!I417</f>
        <v/>
      </c>
      <c r="J417" s="216" t="str">
        <f>査定協会提出用!J417</f>
        <v/>
      </c>
      <c r="K417" s="217">
        <f>査定協会提出用!K417</f>
        <v>0</v>
      </c>
      <c r="L417" s="113"/>
      <c r="M417" s="117" t="s">
        <v>14</v>
      </c>
      <c r="N417" s="124" t="s">
        <v>11</v>
      </c>
    </row>
    <row r="418" spans="2:14" ht="24.9" customHeight="1" x14ac:dyDescent="0.2">
      <c r="B418" s="51" t="str">
        <f>査定協会提出用!B418</f>
        <v/>
      </c>
      <c r="C418" s="60" t="str">
        <f>査定協会提出用!C418</f>
        <v/>
      </c>
      <c r="D418" s="68" t="str">
        <f>査定協会提出用!D418</f>
        <v/>
      </c>
      <c r="E418" s="73" t="str">
        <f>査定協会提出用!E418</f>
        <v/>
      </c>
      <c r="F418" s="132" t="str">
        <f>査定協会提出用!F418</f>
        <v/>
      </c>
      <c r="G418" s="85" t="str">
        <f>査定協会提出用!G418</f>
        <v/>
      </c>
      <c r="H418" s="92" t="str">
        <f>査定協会提出用!H418</f>
        <v/>
      </c>
      <c r="I418" s="103" t="str">
        <f>査定協会提出用!I418</f>
        <v/>
      </c>
      <c r="J418" s="216" t="str">
        <f>査定協会提出用!J418</f>
        <v/>
      </c>
      <c r="K418" s="217">
        <f>査定協会提出用!K418</f>
        <v>0</v>
      </c>
      <c r="L418" s="113"/>
      <c r="M418" s="117" t="s">
        <v>14</v>
      </c>
      <c r="N418" s="124" t="s">
        <v>11</v>
      </c>
    </row>
    <row r="419" spans="2:14" ht="24.9" customHeight="1" x14ac:dyDescent="0.2">
      <c r="B419" s="51" t="str">
        <f>査定協会提出用!B419</f>
        <v/>
      </c>
      <c r="C419" s="60" t="str">
        <f>査定協会提出用!C419</f>
        <v/>
      </c>
      <c r="D419" s="68" t="str">
        <f>査定協会提出用!D419</f>
        <v/>
      </c>
      <c r="E419" s="73" t="str">
        <f>査定協会提出用!E419</f>
        <v/>
      </c>
      <c r="F419" s="132" t="str">
        <f>査定協会提出用!F419</f>
        <v/>
      </c>
      <c r="G419" s="85" t="str">
        <f>査定協会提出用!G419</f>
        <v/>
      </c>
      <c r="H419" s="92" t="str">
        <f>査定協会提出用!H419</f>
        <v/>
      </c>
      <c r="I419" s="103" t="str">
        <f>査定協会提出用!I419</f>
        <v/>
      </c>
      <c r="J419" s="216" t="str">
        <f>査定協会提出用!J419</f>
        <v/>
      </c>
      <c r="K419" s="217">
        <f>査定協会提出用!K419</f>
        <v>0</v>
      </c>
      <c r="L419" s="113"/>
      <c r="M419" s="117" t="s">
        <v>14</v>
      </c>
      <c r="N419" s="124" t="s">
        <v>11</v>
      </c>
    </row>
    <row r="420" spans="2:14" ht="24.9" customHeight="1" x14ac:dyDescent="0.2">
      <c r="B420" s="52" t="str">
        <f>査定協会提出用!B420</f>
        <v/>
      </c>
      <c r="C420" s="61" t="str">
        <f>査定協会提出用!C420</f>
        <v/>
      </c>
      <c r="D420" s="69" t="str">
        <f>査定協会提出用!D420</f>
        <v/>
      </c>
      <c r="E420" s="74" t="str">
        <f>査定協会提出用!E420</f>
        <v/>
      </c>
      <c r="F420" s="81" t="str">
        <f>査定協会提出用!F420</f>
        <v/>
      </c>
      <c r="G420" s="86" t="str">
        <f>査定協会提出用!G420</f>
        <v/>
      </c>
      <c r="H420" s="93" t="str">
        <f>査定協会提出用!H420</f>
        <v/>
      </c>
      <c r="I420" s="104" t="str">
        <f>査定協会提出用!I420</f>
        <v/>
      </c>
      <c r="J420" s="218" t="str">
        <f>査定協会提出用!J420</f>
        <v/>
      </c>
      <c r="K420" s="219">
        <f>査定協会提出用!K420</f>
        <v>0</v>
      </c>
      <c r="L420" s="114"/>
      <c r="M420" s="118" t="s">
        <v>14</v>
      </c>
      <c r="N420" s="125" t="s">
        <v>11</v>
      </c>
    </row>
    <row r="421" spans="2:14" ht="24.9" customHeight="1" x14ac:dyDescent="0.2">
      <c r="C421" s="64"/>
      <c r="H421" s="96"/>
    </row>
    <row r="422" spans="2:14" ht="24.9" customHeight="1" x14ac:dyDescent="0.2">
      <c r="C422" s="64"/>
      <c r="H422" s="96"/>
    </row>
    <row r="423" spans="2:14" ht="24.9" customHeight="1" x14ac:dyDescent="0.2">
      <c r="C423" s="64"/>
      <c r="H423" s="96"/>
    </row>
    <row r="424" spans="2:14" ht="24.9" customHeight="1" x14ac:dyDescent="0.2">
      <c r="C424" s="64"/>
      <c r="H424" s="96"/>
    </row>
    <row r="425" spans="2:14" ht="24.9" customHeight="1" x14ac:dyDescent="0.2">
      <c r="C425" s="64"/>
      <c r="H425" s="96"/>
    </row>
    <row r="426" spans="2:14" ht="24.9" customHeight="1" x14ac:dyDescent="0.2">
      <c r="C426" s="64"/>
      <c r="H426" s="96"/>
    </row>
    <row r="427" spans="2:14" ht="24.9" customHeight="1" x14ac:dyDescent="0.2">
      <c r="C427" s="64"/>
      <c r="H427" s="96"/>
    </row>
    <row r="428" spans="2:14" ht="24.9" customHeight="1" x14ac:dyDescent="0.2">
      <c r="C428" s="64"/>
      <c r="H428" s="96"/>
    </row>
    <row r="429" spans="2:14" ht="24.9" customHeight="1" x14ac:dyDescent="0.2">
      <c r="C429" s="64"/>
      <c r="H429" s="96"/>
    </row>
    <row r="430" spans="2:14" ht="24.9" customHeight="1" x14ac:dyDescent="0.2">
      <c r="C430" s="64"/>
      <c r="H430" s="96"/>
    </row>
    <row r="431" spans="2:14" ht="24.9" customHeight="1" x14ac:dyDescent="0.2">
      <c r="C431" s="64"/>
      <c r="H431" s="96"/>
    </row>
    <row r="432" spans="2:14" ht="24.9" customHeight="1" x14ac:dyDescent="0.2">
      <c r="C432" s="64"/>
      <c r="H432" s="96"/>
    </row>
    <row r="433" spans="3:8" ht="24.9" customHeight="1" x14ac:dyDescent="0.2">
      <c r="C433" s="64"/>
      <c r="H433" s="96"/>
    </row>
    <row r="434" spans="3:8" ht="24.9" customHeight="1" x14ac:dyDescent="0.2">
      <c r="C434" s="64"/>
      <c r="H434" s="96"/>
    </row>
    <row r="435" spans="3:8" ht="24.9" customHeight="1" x14ac:dyDescent="0.2">
      <c r="C435" s="64"/>
      <c r="H435" s="96"/>
    </row>
    <row r="436" spans="3:8" ht="24.9" customHeight="1" x14ac:dyDescent="0.2">
      <c r="C436" s="64"/>
      <c r="H436" s="96"/>
    </row>
    <row r="437" spans="3:8" ht="24.9" customHeight="1" x14ac:dyDescent="0.2">
      <c r="C437" s="64"/>
      <c r="H437" s="96"/>
    </row>
    <row r="438" spans="3:8" ht="24.9" customHeight="1" x14ac:dyDescent="0.2">
      <c r="C438" s="64"/>
      <c r="H438" s="96"/>
    </row>
    <row r="439" spans="3:8" ht="24.9" customHeight="1" x14ac:dyDescent="0.2">
      <c r="C439" s="64"/>
      <c r="H439" s="96"/>
    </row>
    <row r="440" spans="3:8" ht="24.9" customHeight="1" x14ac:dyDescent="0.2">
      <c r="C440" s="64"/>
      <c r="H440" s="96"/>
    </row>
    <row r="441" spans="3:8" ht="24.9" customHeight="1" x14ac:dyDescent="0.2">
      <c r="C441" s="64"/>
      <c r="H441" s="96"/>
    </row>
    <row r="442" spans="3:8" ht="24.9" customHeight="1" x14ac:dyDescent="0.2">
      <c r="C442" s="64"/>
      <c r="H442" s="96"/>
    </row>
    <row r="443" spans="3:8" ht="24.9" customHeight="1" x14ac:dyDescent="0.2">
      <c r="C443" s="64"/>
      <c r="H443" s="96"/>
    </row>
    <row r="444" spans="3:8" ht="24.9" customHeight="1" x14ac:dyDescent="0.2">
      <c r="C444" s="64"/>
      <c r="H444" s="96"/>
    </row>
    <row r="445" spans="3:8" ht="24.9" customHeight="1" x14ac:dyDescent="0.2">
      <c r="H445" s="96"/>
    </row>
    <row r="446" spans="3:8" ht="24.9" customHeight="1" x14ac:dyDescent="0.2">
      <c r="H446" s="96"/>
    </row>
    <row r="447" spans="3:8" ht="24.9" customHeight="1" x14ac:dyDescent="0.2">
      <c r="H447" s="96"/>
    </row>
    <row r="448" spans="3:8" ht="24.9" customHeight="1" x14ac:dyDescent="0.2">
      <c r="H448" s="96"/>
    </row>
    <row r="449" spans="8:8" ht="24.9" customHeight="1" x14ac:dyDescent="0.2">
      <c r="H449" s="96"/>
    </row>
    <row r="450" spans="8:8" ht="24.9" customHeight="1" x14ac:dyDescent="0.2">
      <c r="H450" s="96"/>
    </row>
    <row r="451" spans="8:8" ht="24.9" customHeight="1" x14ac:dyDescent="0.2">
      <c r="H451" s="96"/>
    </row>
    <row r="452" spans="8:8" ht="24.9" customHeight="1" x14ac:dyDescent="0.2">
      <c r="H452" s="96"/>
    </row>
    <row r="453" spans="8:8" ht="24.9" customHeight="1" x14ac:dyDescent="0.2">
      <c r="H453" s="96"/>
    </row>
    <row r="454" spans="8:8" ht="24.9" customHeight="1" x14ac:dyDescent="0.2">
      <c r="H454" s="96"/>
    </row>
    <row r="455" spans="8:8" ht="24.9" customHeight="1" x14ac:dyDescent="0.2">
      <c r="H455" s="96"/>
    </row>
    <row r="456" spans="8:8" ht="24.9" customHeight="1" x14ac:dyDescent="0.2">
      <c r="H456" s="96"/>
    </row>
    <row r="457" spans="8:8" ht="24.9" customHeight="1" x14ac:dyDescent="0.2">
      <c r="H457" s="96"/>
    </row>
    <row r="458" spans="8:8" ht="24.9" customHeight="1" x14ac:dyDescent="0.2">
      <c r="H458" s="96"/>
    </row>
    <row r="459" spans="8:8" ht="24.9" customHeight="1" x14ac:dyDescent="0.2">
      <c r="H459" s="96"/>
    </row>
    <row r="460" spans="8:8" ht="24.9" customHeight="1" x14ac:dyDescent="0.2">
      <c r="H460" s="96"/>
    </row>
    <row r="461" spans="8:8" ht="24.9" customHeight="1" x14ac:dyDescent="0.2">
      <c r="H461" s="96"/>
    </row>
    <row r="462" spans="8:8" ht="24.9" customHeight="1" x14ac:dyDescent="0.2">
      <c r="H462" s="96"/>
    </row>
    <row r="463" spans="8:8" ht="24.9" customHeight="1" x14ac:dyDescent="0.2">
      <c r="H463" s="96"/>
    </row>
    <row r="464" spans="8:8" ht="24.9" customHeight="1" x14ac:dyDescent="0.2">
      <c r="H464" s="96"/>
    </row>
    <row r="465" spans="8:8" ht="24.9" customHeight="1" x14ac:dyDescent="0.2">
      <c r="H465" s="96"/>
    </row>
    <row r="466" spans="8:8" ht="24.9" customHeight="1" x14ac:dyDescent="0.2">
      <c r="H466" s="96"/>
    </row>
    <row r="467" spans="8:8" ht="24.9" customHeight="1" x14ac:dyDescent="0.2">
      <c r="H467" s="96"/>
    </row>
    <row r="468" spans="8:8" ht="24.9" customHeight="1" x14ac:dyDescent="0.2">
      <c r="H468" s="96"/>
    </row>
    <row r="469" spans="8:8" ht="24.9" customHeight="1" x14ac:dyDescent="0.2">
      <c r="H469" s="96"/>
    </row>
    <row r="470" spans="8:8" ht="24.9" customHeight="1" x14ac:dyDescent="0.2">
      <c r="H470" s="96"/>
    </row>
    <row r="471" spans="8:8" ht="24.9" customHeight="1" x14ac:dyDescent="0.2">
      <c r="H471" s="96"/>
    </row>
    <row r="472" spans="8:8" ht="24.9" customHeight="1" x14ac:dyDescent="0.2">
      <c r="H472" s="96"/>
    </row>
    <row r="473" spans="8:8" ht="24.9" customHeight="1" x14ac:dyDescent="0.2">
      <c r="H473" s="96"/>
    </row>
    <row r="474" spans="8:8" ht="24.9" customHeight="1" x14ac:dyDescent="0.2">
      <c r="H474" s="96"/>
    </row>
    <row r="475" spans="8:8" ht="24.9" customHeight="1" x14ac:dyDescent="0.2">
      <c r="H475" s="96"/>
    </row>
    <row r="476" spans="8:8" ht="24.9" customHeight="1" x14ac:dyDescent="0.2">
      <c r="H476" s="96"/>
    </row>
    <row r="477" spans="8:8" ht="24.9" customHeight="1" x14ac:dyDescent="0.2">
      <c r="H477" s="96"/>
    </row>
    <row r="478" spans="8:8" ht="24.9" customHeight="1" x14ac:dyDescent="0.2">
      <c r="H478" s="96"/>
    </row>
    <row r="479" spans="8:8" ht="24.9" customHeight="1" x14ac:dyDescent="0.2">
      <c r="H479" s="96"/>
    </row>
    <row r="480" spans="8:8" ht="24.9" customHeight="1" x14ac:dyDescent="0.2">
      <c r="H480" s="96"/>
    </row>
    <row r="481" spans="8:8" ht="24.9" customHeight="1" x14ac:dyDescent="0.2">
      <c r="H481" s="96"/>
    </row>
    <row r="482" spans="8:8" ht="24.9" customHeight="1" x14ac:dyDescent="0.2">
      <c r="H482" s="96"/>
    </row>
    <row r="483" spans="8:8" ht="24.9" customHeight="1" x14ac:dyDescent="0.2">
      <c r="H483" s="96"/>
    </row>
    <row r="484" spans="8:8" ht="24.9" customHeight="1" x14ac:dyDescent="0.2">
      <c r="H484" s="96"/>
    </row>
    <row r="485" spans="8:8" ht="24.9" customHeight="1" x14ac:dyDescent="0.2">
      <c r="H485" s="96"/>
    </row>
    <row r="486" spans="8:8" ht="24.9" customHeight="1" x14ac:dyDescent="0.2">
      <c r="H486" s="96"/>
    </row>
    <row r="487" spans="8:8" ht="24.9" customHeight="1" x14ac:dyDescent="0.2">
      <c r="H487" s="96"/>
    </row>
    <row r="488" spans="8:8" ht="24.9" customHeight="1" x14ac:dyDescent="0.2">
      <c r="H488" s="96"/>
    </row>
    <row r="489" spans="8:8" ht="24.9" customHeight="1" x14ac:dyDescent="0.2">
      <c r="H489" s="96"/>
    </row>
    <row r="490" spans="8:8" ht="24.9" customHeight="1" x14ac:dyDescent="0.2">
      <c r="H490" s="96"/>
    </row>
    <row r="491" spans="8:8" ht="24.9" customHeight="1" x14ac:dyDescent="0.2">
      <c r="H491" s="96"/>
    </row>
    <row r="492" spans="8:8" ht="24.9" customHeight="1" x14ac:dyDescent="0.2">
      <c r="H492" s="96"/>
    </row>
    <row r="493" spans="8:8" ht="24.9" customHeight="1" x14ac:dyDescent="0.2">
      <c r="H493" s="96"/>
    </row>
    <row r="494" spans="8:8" ht="24.9" customHeight="1" x14ac:dyDescent="0.2">
      <c r="H494" s="96"/>
    </row>
    <row r="495" spans="8:8" ht="24.9" customHeight="1" x14ac:dyDescent="0.2">
      <c r="H495" s="96"/>
    </row>
    <row r="496" spans="8:8" ht="24.9" customHeight="1" x14ac:dyDescent="0.2">
      <c r="H496" s="96"/>
    </row>
    <row r="497" spans="8:8" ht="24.9" customHeight="1" x14ac:dyDescent="0.2">
      <c r="H497" s="96"/>
    </row>
    <row r="498" spans="8:8" ht="24.9" customHeight="1" x14ac:dyDescent="0.2">
      <c r="H498" s="96"/>
    </row>
    <row r="499" spans="8:8" ht="24.9" customHeight="1" x14ac:dyDescent="0.2">
      <c r="H499" s="96"/>
    </row>
    <row r="500" spans="8:8" ht="24.9" customHeight="1" x14ac:dyDescent="0.2">
      <c r="H500" s="96"/>
    </row>
    <row r="501" spans="8:8" ht="24.9" customHeight="1" x14ac:dyDescent="0.2">
      <c r="H501" s="96"/>
    </row>
    <row r="502" spans="8:8" ht="24.9" customHeight="1" x14ac:dyDescent="0.2">
      <c r="H502" s="96"/>
    </row>
    <row r="503" spans="8:8" ht="24.9" customHeight="1" x14ac:dyDescent="0.2">
      <c r="H503" s="96"/>
    </row>
    <row r="504" spans="8:8" ht="24.9" customHeight="1" x14ac:dyDescent="0.2">
      <c r="H504" s="96"/>
    </row>
    <row r="505" spans="8:8" ht="24.9" customHeight="1" x14ac:dyDescent="0.2">
      <c r="H505" s="96"/>
    </row>
    <row r="506" spans="8:8" ht="24.9" customHeight="1" x14ac:dyDescent="0.2">
      <c r="H506" s="96"/>
    </row>
    <row r="507" spans="8:8" ht="24.9" customHeight="1" x14ac:dyDescent="0.2">
      <c r="H507" s="96"/>
    </row>
    <row r="508" spans="8:8" ht="24.9" customHeight="1" x14ac:dyDescent="0.2">
      <c r="H508" s="96"/>
    </row>
    <row r="509" spans="8:8" ht="24.9" customHeight="1" x14ac:dyDescent="0.2">
      <c r="H509" s="96"/>
    </row>
    <row r="510" spans="8:8" ht="24.9" customHeight="1" x14ac:dyDescent="0.2">
      <c r="H510" s="96"/>
    </row>
    <row r="511" spans="8:8" ht="24.9" customHeight="1" x14ac:dyDescent="0.2">
      <c r="H511" s="96"/>
    </row>
    <row r="512" spans="8:8" ht="24.9" customHeight="1" x14ac:dyDescent="0.2">
      <c r="H512" s="96"/>
    </row>
    <row r="513" spans="8:8" ht="24.9" customHeight="1" x14ac:dyDescent="0.2">
      <c r="H513" s="96"/>
    </row>
    <row r="514" spans="8:8" ht="24.9" customHeight="1" x14ac:dyDescent="0.2">
      <c r="H514" s="96"/>
    </row>
    <row r="515" spans="8:8" ht="24.9" customHeight="1" x14ac:dyDescent="0.2">
      <c r="H515" s="96"/>
    </row>
    <row r="516" spans="8:8" ht="24.9" customHeight="1" x14ac:dyDescent="0.2">
      <c r="H516" s="96"/>
    </row>
    <row r="517" spans="8:8" ht="24.9" customHeight="1" x14ac:dyDescent="0.2">
      <c r="H517" s="96"/>
    </row>
    <row r="518" spans="8:8" ht="24.9" customHeight="1" x14ac:dyDescent="0.2">
      <c r="H518" s="96"/>
    </row>
    <row r="519" spans="8:8" ht="24.9" customHeight="1" x14ac:dyDescent="0.2">
      <c r="H519" s="96"/>
    </row>
    <row r="520" spans="8:8" ht="24.9" customHeight="1" x14ac:dyDescent="0.2">
      <c r="H520" s="96"/>
    </row>
    <row r="521" spans="8:8" ht="24.9" customHeight="1" x14ac:dyDescent="0.2">
      <c r="H521" s="96"/>
    </row>
    <row r="522" spans="8:8" ht="24.9" customHeight="1" x14ac:dyDescent="0.2">
      <c r="H522" s="96"/>
    </row>
    <row r="523" spans="8:8" ht="24.9" customHeight="1" x14ac:dyDescent="0.2">
      <c r="H523" s="96"/>
    </row>
    <row r="524" spans="8:8" ht="24.9" customHeight="1" x14ac:dyDescent="0.2">
      <c r="H524" s="96"/>
    </row>
    <row r="525" spans="8:8" ht="24.9" customHeight="1" x14ac:dyDescent="0.2">
      <c r="H525" s="96"/>
    </row>
    <row r="526" spans="8:8" ht="24.9" customHeight="1" x14ac:dyDescent="0.2">
      <c r="H526" s="96"/>
    </row>
    <row r="527" spans="8:8" ht="24.9" customHeight="1" x14ac:dyDescent="0.2">
      <c r="H527" s="96"/>
    </row>
    <row r="528" spans="8:8" ht="24.9" customHeight="1" x14ac:dyDescent="0.2">
      <c r="H528" s="96"/>
    </row>
    <row r="529" spans="8:8" ht="24.9" customHeight="1" x14ac:dyDescent="0.2">
      <c r="H529" s="96"/>
    </row>
    <row r="530" spans="8:8" ht="24.9" customHeight="1" x14ac:dyDescent="0.2">
      <c r="H530" s="96"/>
    </row>
    <row r="531" spans="8:8" ht="24.9" customHeight="1" x14ac:dyDescent="0.2">
      <c r="H531" s="96"/>
    </row>
    <row r="532" spans="8:8" ht="24.9" customHeight="1" x14ac:dyDescent="0.2">
      <c r="H532" s="96"/>
    </row>
    <row r="533" spans="8:8" ht="24.9" customHeight="1" x14ac:dyDescent="0.2">
      <c r="H533" s="96"/>
    </row>
    <row r="534" spans="8:8" ht="24.9" customHeight="1" x14ac:dyDescent="0.2">
      <c r="H534" s="96"/>
    </row>
    <row r="535" spans="8:8" ht="24.9" customHeight="1" x14ac:dyDescent="0.2">
      <c r="H535" s="96"/>
    </row>
    <row r="536" spans="8:8" ht="24.9" customHeight="1" x14ac:dyDescent="0.2">
      <c r="H536" s="96"/>
    </row>
    <row r="537" spans="8:8" ht="24.9" customHeight="1" x14ac:dyDescent="0.2">
      <c r="H537" s="96"/>
    </row>
    <row r="538" spans="8:8" ht="24.9" customHeight="1" x14ac:dyDescent="0.2">
      <c r="H538" s="96"/>
    </row>
    <row r="539" spans="8:8" ht="24.9" customHeight="1" x14ac:dyDescent="0.2">
      <c r="H539" s="96"/>
    </row>
    <row r="540" spans="8:8" ht="24.9" customHeight="1" x14ac:dyDescent="0.2">
      <c r="H540" s="96"/>
    </row>
    <row r="541" spans="8:8" ht="24.9" customHeight="1" x14ac:dyDescent="0.2">
      <c r="H541" s="96"/>
    </row>
    <row r="542" spans="8:8" ht="24.9" customHeight="1" x14ac:dyDescent="0.2">
      <c r="H542" s="96"/>
    </row>
    <row r="543" spans="8:8" ht="24.9" customHeight="1" x14ac:dyDescent="0.2">
      <c r="H543" s="96"/>
    </row>
    <row r="544" spans="8:8" ht="24.9" customHeight="1" x14ac:dyDescent="0.2">
      <c r="H544" s="96"/>
    </row>
    <row r="545" spans="8:8" ht="24.9" customHeight="1" x14ac:dyDescent="0.2">
      <c r="H545" s="96"/>
    </row>
    <row r="546" spans="8:8" ht="24.9" customHeight="1" x14ac:dyDescent="0.2">
      <c r="H546" s="96"/>
    </row>
    <row r="547" spans="8:8" ht="24.9" customHeight="1" x14ac:dyDescent="0.2">
      <c r="H547" s="96"/>
    </row>
    <row r="548" spans="8:8" ht="24.9" customHeight="1" x14ac:dyDescent="0.2">
      <c r="H548" s="96"/>
    </row>
    <row r="549" spans="8:8" ht="24.9" customHeight="1" x14ac:dyDescent="0.2">
      <c r="H549" s="96"/>
    </row>
    <row r="550" spans="8:8" ht="24.9" customHeight="1" x14ac:dyDescent="0.2">
      <c r="H550" s="96"/>
    </row>
    <row r="551" spans="8:8" ht="24.9" customHeight="1" x14ac:dyDescent="0.2">
      <c r="H551" s="96"/>
    </row>
    <row r="552" spans="8:8" ht="24.9" customHeight="1" x14ac:dyDescent="0.2">
      <c r="H552" s="96"/>
    </row>
    <row r="553" spans="8:8" ht="24.9" customHeight="1" x14ac:dyDescent="0.2">
      <c r="H553" s="96"/>
    </row>
    <row r="554" spans="8:8" ht="24.9" customHeight="1" x14ac:dyDescent="0.2">
      <c r="H554" s="96"/>
    </row>
    <row r="555" spans="8:8" ht="24.9" customHeight="1" x14ac:dyDescent="0.2">
      <c r="H555" s="96"/>
    </row>
    <row r="556" spans="8:8" ht="24.9" customHeight="1" x14ac:dyDescent="0.2">
      <c r="H556" s="96"/>
    </row>
    <row r="557" spans="8:8" ht="24.9" customHeight="1" x14ac:dyDescent="0.2">
      <c r="H557" s="96"/>
    </row>
    <row r="558" spans="8:8" ht="24.9" customHeight="1" x14ac:dyDescent="0.2">
      <c r="H558" s="96"/>
    </row>
    <row r="559" spans="8:8" ht="24.9" customHeight="1" x14ac:dyDescent="0.2">
      <c r="H559" s="96"/>
    </row>
    <row r="560" spans="8:8" ht="24.9" customHeight="1" x14ac:dyDescent="0.2">
      <c r="H560" s="96"/>
    </row>
    <row r="561" spans="8:8" ht="24.9" customHeight="1" x14ac:dyDescent="0.2">
      <c r="H561" s="96"/>
    </row>
    <row r="562" spans="8:8" ht="24.9" customHeight="1" x14ac:dyDescent="0.2">
      <c r="H562" s="96"/>
    </row>
    <row r="563" spans="8:8" ht="24.9" customHeight="1" x14ac:dyDescent="0.2">
      <c r="H563" s="96"/>
    </row>
    <row r="564" spans="8:8" ht="24.9" customHeight="1" x14ac:dyDescent="0.2">
      <c r="H564" s="96"/>
    </row>
    <row r="565" spans="8:8" ht="24.9" customHeight="1" x14ac:dyDescent="0.2">
      <c r="H565" s="96"/>
    </row>
    <row r="566" spans="8:8" ht="24.9" customHeight="1" x14ac:dyDescent="0.2">
      <c r="H566" s="96"/>
    </row>
    <row r="567" spans="8:8" ht="24.9" customHeight="1" x14ac:dyDescent="0.2">
      <c r="H567" s="96"/>
    </row>
    <row r="568" spans="8:8" ht="24.9" customHeight="1" x14ac:dyDescent="0.2">
      <c r="H568" s="96"/>
    </row>
    <row r="569" spans="8:8" ht="24.9" customHeight="1" x14ac:dyDescent="0.2">
      <c r="H569" s="96"/>
    </row>
    <row r="570" spans="8:8" ht="24.9" customHeight="1" x14ac:dyDescent="0.2">
      <c r="H570" s="96"/>
    </row>
    <row r="571" spans="8:8" ht="24.9" customHeight="1" x14ac:dyDescent="0.2">
      <c r="H571" s="96"/>
    </row>
    <row r="572" spans="8:8" ht="24.9" customHeight="1" x14ac:dyDescent="0.2">
      <c r="H572" s="96"/>
    </row>
    <row r="573" spans="8:8" ht="24.9" customHeight="1" x14ac:dyDescent="0.2">
      <c r="H573" s="96"/>
    </row>
    <row r="574" spans="8:8" ht="24.9" customHeight="1" x14ac:dyDescent="0.2">
      <c r="H574" s="96"/>
    </row>
    <row r="575" spans="8:8" ht="24.9" customHeight="1" x14ac:dyDescent="0.2">
      <c r="H575" s="96"/>
    </row>
    <row r="576" spans="8:8" ht="24.9" customHeight="1" x14ac:dyDescent="0.2">
      <c r="H576" s="96"/>
    </row>
    <row r="577" spans="8:8" ht="24.9" customHeight="1" x14ac:dyDescent="0.2">
      <c r="H577" s="96"/>
    </row>
    <row r="578" spans="8:8" ht="24.9" customHeight="1" x14ac:dyDescent="0.2">
      <c r="H578" s="96"/>
    </row>
    <row r="579" spans="8:8" ht="24.9" customHeight="1" x14ac:dyDescent="0.2">
      <c r="H579" s="96"/>
    </row>
    <row r="580" spans="8:8" ht="24.9" customHeight="1" x14ac:dyDescent="0.2">
      <c r="H580" s="96"/>
    </row>
    <row r="581" spans="8:8" ht="24.9" customHeight="1" x14ac:dyDescent="0.2">
      <c r="H581" s="96"/>
    </row>
    <row r="582" spans="8:8" ht="24.9" customHeight="1" x14ac:dyDescent="0.2">
      <c r="H582" s="96"/>
    </row>
    <row r="583" spans="8:8" ht="24.9" customHeight="1" x14ac:dyDescent="0.2">
      <c r="H583" s="96"/>
    </row>
    <row r="584" spans="8:8" ht="24.9" customHeight="1" x14ac:dyDescent="0.2">
      <c r="H584" s="96"/>
    </row>
    <row r="585" spans="8:8" ht="24.9" customHeight="1" x14ac:dyDescent="0.2">
      <c r="H585" s="96"/>
    </row>
    <row r="586" spans="8:8" ht="24.9" customHeight="1" x14ac:dyDescent="0.2">
      <c r="H586" s="96"/>
    </row>
    <row r="587" spans="8:8" ht="24.9" customHeight="1" x14ac:dyDescent="0.2">
      <c r="H587" s="96"/>
    </row>
    <row r="588" spans="8:8" ht="24.9" customHeight="1" x14ac:dyDescent="0.2">
      <c r="H588" s="96"/>
    </row>
    <row r="589" spans="8:8" ht="24.9" customHeight="1" x14ac:dyDescent="0.2">
      <c r="H589" s="96"/>
    </row>
    <row r="590" spans="8:8" ht="24.9" customHeight="1" x14ac:dyDescent="0.2">
      <c r="H590" s="96"/>
    </row>
    <row r="591" spans="8:8" ht="24.9" customHeight="1" x14ac:dyDescent="0.2">
      <c r="H591" s="96"/>
    </row>
    <row r="592" spans="8:8" ht="24.9" customHeight="1" x14ac:dyDescent="0.2">
      <c r="H592" s="96"/>
    </row>
    <row r="593" spans="8:8" ht="24.9" customHeight="1" x14ac:dyDescent="0.2">
      <c r="H593" s="96"/>
    </row>
    <row r="594" spans="8:8" ht="24.9" customHeight="1" x14ac:dyDescent="0.2">
      <c r="H594" s="96"/>
    </row>
    <row r="595" spans="8:8" ht="24.9" customHeight="1" x14ac:dyDescent="0.2">
      <c r="H595" s="96"/>
    </row>
    <row r="596" spans="8:8" ht="24.9" customHeight="1" x14ac:dyDescent="0.2">
      <c r="H596" s="96"/>
    </row>
    <row r="597" spans="8:8" ht="24.9" customHeight="1" x14ac:dyDescent="0.2">
      <c r="H597" s="96"/>
    </row>
    <row r="598" spans="8:8" ht="24.9" customHeight="1" x14ac:dyDescent="0.2">
      <c r="H598" s="96"/>
    </row>
    <row r="599" spans="8:8" ht="24.9" customHeight="1" x14ac:dyDescent="0.2">
      <c r="H599" s="96"/>
    </row>
    <row r="600" spans="8:8" ht="24.9" customHeight="1" x14ac:dyDescent="0.2">
      <c r="H600" s="96"/>
    </row>
    <row r="601" spans="8:8" ht="24.9" customHeight="1" x14ac:dyDescent="0.2">
      <c r="H601" s="96"/>
    </row>
    <row r="602" spans="8:8" ht="24.9" customHeight="1" x14ac:dyDescent="0.2">
      <c r="H602" s="96"/>
    </row>
    <row r="603" spans="8:8" ht="24.9" customHeight="1" x14ac:dyDescent="0.2">
      <c r="H603" s="96"/>
    </row>
    <row r="604" spans="8:8" ht="24.9" customHeight="1" x14ac:dyDescent="0.2">
      <c r="H604" s="96"/>
    </row>
    <row r="605" spans="8:8" ht="24.9" customHeight="1" x14ac:dyDescent="0.2">
      <c r="H605" s="96"/>
    </row>
    <row r="606" spans="8:8" ht="24.9" customHeight="1" x14ac:dyDescent="0.2">
      <c r="H606" s="96"/>
    </row>
    <row r="607" spans="8:8" ht="24.9" customHeight="1" x14ac:dyDescent="0.2">
      <c r="H607" s="96"/>
    </row>
    <row r="608" spans="8:8" ht="24.9" customHeight="1" x14ac:dyDescent="0.2">
      <c r="H608" s="96"/>
    </row>
    <row r="609" spans="8:8" ht="24.9" customHeight="1" x14ac:dyDescent="0.2">
      <c r="H609" s="96"/>
    </row>
    <row r="610" spans="8:8" ht="24.9" customHeight="1" x14ac:dyDescent="0.2">
      <c r="H610" s="96"/>
    </row>
  </sheetData>
  <sheetProtection sheet="1" objects="1" scenarios="1" selectLockedCells="1" autoFilter="0" selectUnlockedCells="1"/>
  <autoFilter ref="A20:Q420">
    <filterColumn colId="9" showButton="0"/>
    <filterColumn colId="12" showButton="0"/>
  </autoFilter>
  <mergeCells count="423">
    <mergeCell ref="J418:K418"/>
    <mergeCell ref="J419:K419"/>
    <mergeCell ref="J420:K420"/>
    <mergeCell ref="B7:H10"/>
    <mergeCell ref="B19:B20"/>
    <mergeCell ref="G19:G20"/>
    <mergeCell ref="H19:H20"/>
    <mergeCell ref="I19:I20"/>
    <mergeCell ref="J19:K20"/>
    <mergeCell ref="J409:K409"/>
    <mergeCell ref="J410:K410"/>
    <mergeCell ref="J411:K411"/>
    <mergeCell ref="J412:K412"/>
    <mergeCell ref="J413:K413"/>
    <mergeCell ref="J414:K414"/>
    <mergeCell ref="J415:K415"/>
    <mergeCell ref="J416:K416"/>
    <mergeCell ref="J417:K417"/>
    <mergeCell ref="J400:K400"/>
    <mergeCell ref="J401:K401"/>
    <mergeCell ref="J402:K402"/>
    <mergeCell ref="J403:K403"/>
    <mergeCell ref="J404:K404"/>
    <mergeCell ref="J405:K405"/>
    <mergeCell ref="J406:K406"/>
    <mergeCell ref="J407:K407"/>
    <mergeCell ref="J408:K408"/>
    <mergeCell ref="J391:K391"/>
    <mergeCell ref="J392:K392"/>
    <mergeCell ref="J393:K393"/>
    <mergeCell ref="J394:K394"/>
    <mergeCell ref="J395:K395"/>
    <mergeCell ref="J396:K396"/>
    <mergeCell ref="J397:K397"/>
    <mergeCell ref="J398:K398"/>
    <mergeCell ref="J399:K399"/>
    <mergeCell ref="J382:K382"/>
    <mergeCell ref="J383:K383"/>
    <mergeCell ref="J384:K384"/>
    <mergeCell ref="J385:K385"/>
    <mergeCell ref="J386:K386"/>
    <mergeCell ref="J387:K387"/>
    <mergeCell ref="J388:K388"/>
    <mergeCell ref="J389:K389"/>
    <mergeCell ref="J390:K390"/>
    <mergeCell ref="J373:K373"/>
    <mergeCell ref="J374:K374"/>
    <mergeCell ref="J375:K375"/>
    <mergeCell ref="J376:K376"/>
    <mergeCell ref="J377:K377"/>
    <mergeCell ref="J378:K378"/>
    <mergeCell ref="J379:K379"/>
    <mergeCell ref="J380:K380"/>
    <mergeCell ref="J381:K381"/>
    <mergeCell ref="J364:K364"/>
    <mergeCell ref="J365:K365"/>
    <mergeCell ref="J366:K366"/>
    <mergeCell ref="J367:K367"/>
    <mergeCell ref="J368:K368"/>
    <mergeCell ref="J369:K369"/>
    <mergeCell ref="J370:K370"/>
    <mergeCell ref="J371:K371"/>
    <mergeCell ref="J372:K372"/>
    <mergeCell ref="J355:K355"/>
    <mergeCell ref="J356:K356"/>
    <mergeCell ref="J357:K357"/>
    <mergeCell ref="J358:K358"/>
    <mergeCell ref="J359:K359"/>
    <mergeCell ref="J360:K360"/>
    <mergeCell ref="J361:K361"/>
    <mergeCell ref="J362:K362"/>
    <mergeCell ref="J363:K363"/>
    <mergeCell ref="J346:K346"/>
    <mergeCell ref="J347:K347"/>
    <mergeCell ref="J348:K348"/>
    <mergeCell ref="J349:K349"/>
    <mergeCell ref="J350:K350"/>
    <mergeCell ref="J351:K351"/>
    <mergeCell ref="J352:K352"/>
    <mergeCell ref="J353:K353"/>
    <mergeCell ref="J354:K354"/>
    <mergeCell ref="J337:K337"/>
    <mergeCell ref="J338:K338"/>
    <mergeCell ref="J339:K339"/>
    <mergeCell ref="J340:K340"/>
    <mergeCell ref="J341:K341"/>
    <mergeCell ref="J342:K342"/>
    <mergeCell ref="J343:K343"/>
    <mergeCell ref="J344:K344"/>
    <mergeCell ref="J345:K345"/>
    <mergeCell ref="J328:K328"/>
    <mergeCell ref="J329:K329"/>
    <mergeCell ref="J330:K330"/>
    <mergeCell ref="J331:K331"/>
    <mergeCell ref="J332:K332"/>
    <mergeCell ref="J333:K333"/>
    <mergeCell ref="J334:K334"/>
    <mergeCell ref="J335:K335"/>
    <mergeCell ref="J336:K336"/>
    <mergeCell ref="J319:K319"/>
    <mergeCell ref="J320:K320"/>
    <mergeCell ref="J321:K321"/>
    <mergeCell ref="J322:K322"/>
    <mergeCell ref="J323:K323"/>
    <mergeCell ref="J324:K324"/>
    <mergeCell ref="J325:K325"/>
    <mergeCell ref="J326:K326"/>
    <mergeCell ref="J327:K327"/>
    <mergeCell ref="J310:K310"/>
    <mergeCell ref="J311:K311"/>
    <mergeCell ref="J312:K312"/>
    <mergeCell ref="J313:K313"/>
    <mergeCell ref="J314:K314"/>
    <mergeCell ref="J315:K315"/>
    <mergeCell ref="J316:K316"/>
    <mergeCell ref="J317:K317"/>
    <mergeCell ref="J318:K318"/>
    <mergeCell ref="J301:K301"/>
    <mergeCell ref="J302:K302"/>
    <mergeCell ref="J303:K303"/>
    <mergeCell ref="J304:K304"/>
    <mergeCell ref="J305:K305"/>
    <mergeCell ref="J306:K306"/>
    <mergeCell ref="J307:K307"/>
    <mergeCell ref="J308:K308"/>
    <mergeCell ref="J309:K309"/>
    <mergeCell ref="J292:K292"/>
    <mergeCell ref="J293:K293"/>
    <mergeCell ref="J294:K294"/>
    <mergeCell ref="J295:K295"/>
    <mergeCell ref="J296:K296"/>
    <mergeCell ref="J297:K297"/>
    <mergeCell ref="J298:K298"/>
    <mergeCell ref="J299:K299"/>
    <mergeCell ref="J300:K300"/>
    <mergeCell ref="J283:K283"/>
    <mergeCell ref="J284:K284"/>
    <mergeCell ref="J285:K285"/>
    <mergeCell ref="J286:K286"/>
    <mergeCell ref="J287:K287"/>
    <mergeCell ref="J288:K288"/>
    <mergeCell ref="J289:K289"/>
    <mergeCell ref="J290:K290"/>
    <mergeCell ref="J291:K291"/>
    <mergeCell ref="J274:K274"/>
    <mergeCell ref="J275:K275"/>
    <mergeCell ref="J276:K276"/>
    <mergeCell ref="J277:K277"/>
    <mergeCell ref="J278:K278"/>
    <mergeCell ref="J279:K279"/>
    <mergeCell ref="J280:K280"/>
    <mergeCell ref="J281:K281"/>
    <mergeCell ref="J282:K282"/>
    <mergeCell ref="J265:K265"/>
    <mergeCell ref="J266:K266"/>
    <mergeCell ref="J267:K267"/>
    <mergeCell ref="J268:K268"/>
    <mergeCell ref="J269:K269"/>
    <mergeCell ref="J270:K270"/>
    <mergeCell ref="J271:K271"/>
    <mergeCell ref="J272:K272"/>
    <mergeCell ref="J273:K273"/>
    <mergeCell ref="J256:K256"/>
    <mergeCell ref="J257:K257"/>
    <mergeCell ref="J258:K258"/>
    <mergeCell ref="J259:K259"/>
    <mergeCell ref="J260:K260"/>
    <mergeCell ref="J261:K261"/>
    <mergeCell ref="J262:K262"/>
    <mergeCell ref="J263:K263"/>
    <mergeCell ref="J264:K264"/>
    <mergeCell ref="J247:K247"/>
    <mergeCell ref="J248:K248"/>
    <mergeCell ref="J249:K249"/>
    <mergeCell ref="J250:K250"/>
    <mergeCell ref="J251:K251"/>
    <mergeCell ref="J252:K252"/>
    <mergeCell ref="J253:K253"/>
    <mergeCell ref="J254:K254"/>
    <mergeCell ref="J255:K255"/>
    <mergeCell ref="J238:K238"/>
    <mergeCell ref="J239:K239"/>
    <mergeCell ref="J240:K240"/>
    <mergeCell ref="J241:K241"/>
    <mergeCell ref="J242:K242"/>
    <mergeCell ref="J243:K243"/>
    <mergeCell ref="J244:K244"/>
    <mergeCell ref="J245:K245"/>
    <mergeCell ref="J246:K246"/>
    <mergeCell ref="J229:K229"/>
    <mergeCell ref="J230:K230"/>
    <mergeCell ref="J231:K231"/>
    <mergeCell ref="J232:K232"/>
    <mergeCell ref="J233:K233"/>
    <mergeCell ref="J234:K234"/>
    <mergeCell ref="J235:K235"/>
    <mergeCell ref="J236:K236"/>
    <mergeCell ref="J237:K237"/>
    <mergeCell ref="J220:K220"/>
    <mergeCell ref="J221:K221"/>
    <mergeCell ref="J222:K222"/>
    <mergeCell ref="J223:K223"/>
    <mergeCell ref="J224:K224"/>
    <mergeCell ref="J225:K225"/>
    <mergeCell ref="J226:K226"/>
    <mergeCell ref="J227:K227"/>
    <mergeCell ref="J228:K228"/>
    <mergeCell ref="J211:K211"/>
    <mergeCell ref="J212:K212"/>
    <mergeCell ref="J213:K213"/>
    <mergeCell ref="J214:K214"/>
    <mergeCell ref="J215:K215"/>
    <mergeCell ref="J216:K216"/>
    <mergeCell ref="J217:K217"/>
    <mergeCell ref="J218:K218"/>
    <mergeCell ref="J219:K219"/>
    <mergeCell ref="J202:K202"/>
    <mergeCell ref="J203:K203"/>
    <mergeCell ref="J204:K204"/>
    <mergeCell ref="J205:K205"/>
    <mergeCell ref="J206:K206"/>
    <mergeCell ref="J207:K207"/>
    <mergeCell ref="J208:K208"/>
    <mergeCell ref="J209:K209"/>
    <mergeCell ref="J210:K210"/>
    <mergeCell ref="J193:K193"/>
    <mergeCell ref="J194:K194"/>
    <mergeCell ref="J195:K195"/>
    <mergeCell ref="J196:K196"/>
    <mergeCell ref="J197:K197"/>
    <mergeCell ref="J198:K198"/>
    <mergeCell ref="J199:K199"/>
    <mergeCell ref="J200:K200"/>
    <mergeCell ref="J201:K201"/>
    <mergeCell ref="J184:K184"/>
    <mergeCell ref="J185:K185"/>
    <mergeCell ref="J186:K186"/>
    <mergeCell ref="J187:K187"/>
    <mergeCell ref="J188:K188"/>
    <mergeCell ref="J189:K189"/>
    <mergeCell ref="J190:K190"/>
    <mergeCell ref="J191:K191"/>
    <mergeCell ref="J192:K192"/>
    <mergeCell ref="J175:K175"/>
    <mergeCell ref="J176:K176"/>
    <mergeCell ref="J177:K177"/>
    <mergeCell ref="J178:K178"/>
    <mergeCell ref="J179:K179"/>
    <mergeCell ref="J180:K180"/>
    <mergeCell ref="J181:K181"/>
    <mergeCell ref="J182:K182"/>
    <mergeCell ref="J183:K183"/>
    <mergeCell ref="J166:K166"/>
    <mergeCell ref="J167:K167"/>
    <mergeCell ref="J168:K168"/>
    <mergeCell ref="J169:K169"/>
    <mergeCell ref="J170:K170"/>
    <mergeCell ref="J171:K171"/>
    <mergeCell ref="J172:K172"/>
    <mergeCell ref="J173:K173"/>
    <mergeCell ref="J174:K174"/>
    <mergeCell ref="J157:K157"/>
    <mergeCell ref="J158:K158"/>
    <mergeCell ref="J159:K159"/>
    <mergeCell ref="J160:K160"/>
    <mergeCell ref="J161:K161"/>
    <mergeCell ref="J162:K162"/>
    <mergeCell ref="J163:K163"/>
    <mergeCell ref="J164:K164"/>
    <mergeCell ref="J165:K165"/>
    <mergeCell ref="J148:K148"/>
    <mergeCell ref="J149:K149"/>
    <mergeCell ref="J150:K150"/>
    <mergeCell ref="J151:K151"/>
    <mergeCell ref="J152:K152"/>
    <mergeCell ref="J153:K153"/>
    <mergeCell ref="J154:K154"/>
    <mergeCell ref="J155:K155"/>
    <mergeCell ref="J156:K156"/>
    <mergeCell ref="J139:K139"/>
    <mergeCell ref="J140:K140"/>
    <mergeCell ref="J141:K141"/>
    <mergeCell ref="J142:K142"/>
    <mergeCell ref="J143:K143"/>
    <mergeCell ref="J144:K144"/>
    <mergeCell ref="J145:K145"/>
    <mergeCell ref="J146:K146"/>
    <mergeCell ref="J147:K147"/>
    <mergeCell ref="J130:K130"/>
    <mergeCell ref="J131:K131"/>
    <mergeCell ref="J132:K132"/>
    <mergeCell ref="J133:K133"/>
    <mergeCell ref="J134:K134"/>
    <mergeCell ref="J135:K135"/>
    <mergeCell ref="J136:K136"/>
    <mergeCell ref="J137:K137"/>
    <mergeCell ref="J138:K138"/>
    <mergeCell ref="J121:K121"/>
    <mergeCell ref="J122:K122"/>
    <mergeCell ref="J123:K123"/>
    <mergeCell ref="J124:K124"/>
    <mergeCell ref="J125:K125"/>
    <mergeCell ref="J126:K126"/>
    <mergeCell ref="J127:K127"/>
    <mergeCell ref="J128:K128"/>
    <mergeCell ref="J129:K129"/>
    <mergeCell ref="J112:K112"/>
    <mergeCell ref="J113:K113"/>
    <mergeCell ref="J114:K114"/>
    <mergeCell ref="J115:K115"/>
    <mergeCell ref="J116:K116"/>
    <mergeCell ref="J117:K117"/>
    <mergeCell ref="J118:K118"/>
    <mergeCell ref="J119:K119"/>
    <mergeCell ref="J120:K120"/>
    <mergeCell ref="J103:K103"/>
    <mergeCell ref="J104:K104"/>
    <mergeCell ref="J105:K105"/>
    <mergeCell ref="J106:K106"/>
    <mergeCell ref="J107:K107"/>
    <mergeCell ref="J108:K108"/>
    <mergeCell ref="J109:K109"/>
    <mergeCell ref="J110:K110"/>
    <mergeCell ref="J111:K111"/>
    <mergeCell ref="J94:K94"/>
    <mergeCell ref="J95:K95"/>
    <mergeCell ref="J96:K96"/>
    <mergeCell ref="J97:K97"/>
    <mergeCell ref="J98:K98"/>
    <mergeCell ref="J99:K99"/>
    <mergeCell ref="J100:K100"/>
    <mergeCell ref="J101:K101"/>
    <mergeCell ref="J102:K102"/>
    <mergeCell ref="J85:K85"/>
    <mergeCell ref="J86:K86"/>
    <mergeCell ref="J87:K87"/>
    <mergeCell ref="J88:K88"/>
    <mergeCell ref="J89:K89"/>
    <mergeCell ref="J90:K90"/>
    <mergeCell ref="J91:K91"/>
    <mergeCell ref="J92:K92"/>
    <mergeCell ref="J93:K93"/>
    <mergeCell ref="J76:K76"/>
    <mergeCell ref="J77:K77"/>
    <mergeCell ref="J78:K78"/>
    <mergeCell ref="J79:K79"/>
    <mergeCell ref="J80:K80"/>
    <mergeCell ref="J81:K81"/>
    <mergeCell ref="J82:K82"/>
    <mergeCell ref="J83:K83"/>
    <mergeCell ref="J84:K84"/>
    <mergeCell ref="J67:K67"/>
    <mergeCell ref="J68:K68"/>
    <mergeCell ref="J69:K69"/>
    <mergeCell ref="J70:K70"/>
    <mergeCell ref="J71:K71"/>
    <mergeCell ref="J72:K72"/>
    <mergeCell ref="J73:K73"/>
    <mergeCell ref="J74:K74"/>
    <mergeCell ref="J75:K75"/>
    <mergeCell ref="J58:K58"/>
    <mergeCell ref="J59:K59"/>
    <mergeCell ref="J60:K60"/>
    <mergeCell ref="J61:K61"/>
    <mergeCell ref="J62:K62"/>
    <mergeCell ref="J63:K63"/>
    <mergeCell ref="J64:K64"/>
    <mergeCell ref="J65:K65"/>
    <mergeCell ref="J66:K66"/>
    <mergeCell ref="J49:K49"/>
    <mergeCell ref="J50:K50"/>
    <mergeCell ref="J51:K51"/>
    <mergeCell ref="J52:K52"/>
    <mergeCell ref="J53:K53"/>
    <mergeCell ref="J54:K54"/>
    <mergeCell ref="J55:K55"/>
    <mergeCell ref="J56:K56"/>
    <mergeCell ref="J57:K57"/>
    <mergeCell ref="J40:K40"/>
    <mergeCell ref="J41:K41"/>
    <mergeCell ref="J42:K42"/>
    <mergeCell ref="J43:K43"/>
    <mergeCell ref="J44:K44"/>
    <mergeCell ref="J45:K45"/>
    <mergeCell ref="J46:K46"/>
    <mergeCell ref="J47:K47"/>
    <mergeCell ref="J48:K48"/>
    <mergeCell ref="J31:K31"/>
    <mergeCell ref="J32:K32"/>
    <mergeCell ref="J33:K33"/>
    <mergeCell ref="J34:K34"/>
    <mergeCell ref="J35:K35"/>
    <mergeCell ref="J36:K36"/>
    <mergeCell ref="J37:K37"/>
    <mergeCell ref="J38:K38"/>
    <mergeCell ref="J39:K39"/>
    <mergeCell ref="J22:K22"/>
    <mergeCell ref="J23:K23"/>
    <mergeCell ref="J24:K24"/>
    <mergeCell ref="J25:K25"/>
    <mergeCell ref="J26:K26"/>
    <mergeCell ref="J27:K27"/>
    <mergeCell ref="J28:K28"/>
    <mergeCell ref="J29:K29"/>
    <mergeCell ref="J30:K30"/>
    <mergeCell ref="D14:M14"/>
    <mergeCell ref="D15:O15"/>
    <mergeCell ref="D16:M16"/>
    <mergeCell ref="D17:M17"/>
    <mergeCell ref="B18:N18"/>
    <mergeCell ref="C19:F19"/>
    <mergeCell ref="L19:N19"/>
    <mergeCell ref="M20:N20"/>
    <mergeCell ref="J21:K21"/>
    <mergeCell ref="D3:I3"/>
    <mergeCell ref="J6:O6"/>
    <mergeCell ref="J7:O7"/>
    <mergeCell ref="J8:M8"/>
    <mergeCell ref="J9:N9"/>
    <mergeCell ref="K10:M10"/>
    <mergeCell ref="B12:C12"/>
    <mergeCell ref="D12:O12"/>
    <mergeCell ref="D13:O13"/>
  </mergeCells>
  <phoneticPr fontId="2"/>
  <dataValidations count="4">
    <dataValidation imeMode="on" allowBlank="1" showInputMessage="1" showErrorMessage="1" sqref="I421:K65536 J10:J11 N4 I6:I11 H11 K12:K18 H6 J18:J19 I18:I20 P12 H4:J4 J21:J420 H18:H19 H21:H65536"/>
    <dataValidation imeMode="halfAlpha" allowBlank="1" showInputMessage="1" showErrorMessage="1" sqref="C421:D65536 F421:F65536 F18 C11:D12 C3:C6 F11 L11:N11 K10 D13:D18 F4 D4:D6 G5:G6 C13:C19 N16:N17 N14 F12:G17 N8 O9"/>
    <dataValidation imeMode="halfKatakana" allowBlank="1" showInputMessage="1" showErrorMessage="1" sqref="E421:E65536 C21:F420 E4:E6 E11:E18"/>
    <dataValidation imeMode="hiragana" allowBlank="1" showInputMessage="1" showErrorMessage="1" sqref="J6:J7"/>
  </dataValidations>
  <printOptions horizontalCentered="1"/>
  <pageMargins left="0.39370078740157483" right="0.39370078740157483" top="0.59055118110236227" bottom="0.59055118110236227" header="0.31496062992125984" footer="0.47244094488188981"/>
  <pageSetup paperSize="9" scale="79" orientation="portrait" r:id="rId1"/>
  <headerFooter alignWithMargins="0">
    <oddFooter>&amp;R&amp;"ＭＳ Ｐ明朝,標準"上記は、商品中古自動車確認証明業務実施要領に定める商品中古自動車であることを証明する。
令和　　　　年　　　　月　　　　日　　&amp;1.&amp;11
住　 　　所　 静岡市駿河区国吉田２丁目４番35号　　　　　　　　　　　　 &amp;1.&amp;11
支  所  名   一般財団法人日本自動車査定協会静岡県支所　　　　 　&amp;1.&amp;11
代表者名　　　　　　　　　　　　　　　　　　　　　　　　　　 　　　　　　　　　 印
　　　　　　　　　　　　　　　　　　　　　　　　　　</oddFooter>
  </headerFooter>
  <rowBreaks count="19" manualBreakCount="19">
    <brk id="40" max="14" man="1"/>
    <brk id="60" max="14" man="1"/>
    <brk id="80" max="14" man="1"/>
    <brk id="100" max="14" man="1"/>
    <brk id="120" max="14" man="1"/>
    <brk id="140" max="14" man="1"/>
    <brk id="160" max="14" man="1"/>
    <brk id="180" max="14" man="1"/>
    <brk id="200" max="14" man="1"/>
    <brk id="220" max="14" man="1"/>
    <brk id="240" max="14" man="1"/>
    <brk id="260" max="14" man="1"/>
    <brk id="280" max="14" man="1"/>
    <brk id="300" max="14" man="1"/>
    <brk id="320" max="14" man="1"/>
    <brk id="340" max="14" man="1"/>
    <brk id="360" max="14" man="1"/>
    <brk id="380" max="14" man="1"/>
    <brk id="40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84"/>
  <sheetViews>
    <sheetView view="pageBreakPreview" zoomScale="75" zoomScaleNormal="85" zoomScaleSheetLayoutView="75" workbookViewId="0">
      <selection activeCell="R5" sqref="R5"/>
    </sheetView>
  </sheetViews>
  <sheetFormatPr defaultColWidth="9" defaultRowHeight="24.9" customHeight="1" x14ac:dyDescent="0.2"/>
  <cols>
    <col min="1" max="1" width="3.33203125" style="43" customWidth="1"/>
    <col min="2" max="2" width="4.6640625" style="44" customWidth="1"/>
    <col min="3" max="6" width="5.6640625" style="44" customWidth="1"/>
    <col min="7" max="7" width="18.109375" style="44" customWidth="1"/>
    <col min="8" max="8" width="12.6640625" style="43" bestFit="1" customWidth="1"/>
    <col min="9" max="9" width="15.6640625" style="43" customWidth="1"/>
    <col min="10" max="10" width="5.6640625" style="43" customWidth="1"/>
    <col min="11" max="11" width="17" style="43" customWidth="1"/>
    <col min="12" max="12" width="6.6640625" style="43" customWidth="1"/>
    <col min="13" max="14" width="5.6640625" style="43" customWidth="1"/>
    <col min="15" max="15" width="3.88671875" style="43" customWidth="1"/>
    <col min="16" max="16384" width="9" style="43"/>
  </cols>
  <sheetData>
    <row r="1" spans="2:17" ht="17.25" customHeight="1" x14ac:dyDescent="0.2">
      <c r="B1" s="46" t="s">
        <v>9</v>
      </c>
      <c r="C1" s="55"/>
      <c r="O1" s="127"/>
    </row>
    <row r="2" spans="2:17" ht="17.25" customHeight="1" x14ac:dyDescent="0.2">
      <c r="B2" s="47"/>
      <c r="K2" s="108"/>
      <c r="L2" s="108"/>
      <c r="M2" s="108"/>
      <c r="N2" s="82" t="s">
        <v>41</v>
      </c>
    </row>
    <row r="3" spans="2:17" ht="24.9" customHeight="1" x14ac:dyDescent="0.2">
      <c r="C3" s="56"/>
      <c r="D3" s="194" t="s">
        <v>35</v>
      </c>
      <c r="E3" s="195"/>
      <c r="F3" s="195"/>
      <c r="G3" s="195"/>
      <c r="H3" s="195"/>
      <c r="I3" s="195"/>
      <c r="J3" s="195"/>
      <c r="K3" s="106"/>
      <c r="L3" s="108"/>
      <c r="M3" s="108"/>
      <c r="N3" s="82" t="str">
        <f>"（コード番号　"&amp;入力シート!E2&amp;"　)"</f>
        <v>（コード番号　　)</v>
      </c>
    </row>
    <row r="4" spans="2:17" ht="24.9" customHeight="1" x14ac:dyDescent="0.2">
      <c r="L4" s="44"/>
      <c r="M4" s="44"/>
      <c r="N4" s="44"/>
    </row>
    <row r="5" spans="2:17" ht="24.9" customHeight="1" x14ac:dyDescent="0.2">
      <c r="C5" s="57"/>
      <c r="G5" s="82" t="s">
        <v>23</v>
      </c>
      <c r="H5" s="88"/>
      <c r="I5" s="97" t="str">
        <f>"令和　"&amp;入力シート!G3&amp;" 年　"&amp;入力シート!I3&amp;"　月　"&amp;入力シート!K3&amp;"　日 "</f>
        <v xml:space="preserve">令和　 年　　月　　日 </v>
      </c>
      <c r="J5" s="88"/>
      <c r="K5" s="96"/>
      <c r="L5" s="96"/>
      <c r="M5" s="96"/>
      <c r="N5" s="96"/>
    </row>
    <row r="6" spans="2:17" ht="30" customHeight="1" x14ac:dyDescent="0.2">
      <c r="B6" s="48"/>
      <c r="C6" s="48"/>
      <c r="D6" s="65"/>
      <c r="E6" s="48"/>
      <c r="G6" s="83" t="s">
        <v>31</v>
      </c>
      <c r="H6" s="89"/>
      <c r="I6" s="98" t="s">
        <v>1</v>
      </c>
      <c r="J6" s="196" t="str">
        <f>査定協会提出用!J6</f>
        <v/>
      </c>
      <c r="K6" s="197"/>
      <c r="L6" s="197"/>
      <c r="M6" s="197"/>
      <c r="N6" s="197"/>
      <c r="O6" s="197"/>
    </row>
    <row r="7" spans="2:17" ht="24.9" customHeight="1" x14ac:dyDescent="0.2">
      <c r="B7" s="222" t="s">
        <v>38</v>
      </c>
      <c r="C7" s="223"/>
      <c r="D7" s="223"/>
      <c r="E7" s="223"/>
      <c r="F7" s="223"/>
      <c r="G7" s="223"/>
      <c r="H7" s="223"/>
      <c r="I7" s="99" t="s">
        <v>5</v>
      </c>
      <c r="J7" s="196" t="str">
        <f>査定協会提出用!J7</f>
        <v/>
      </c>
      <c r="K7" s="197"/>
      <c r="L7" s="197"/>
      <c r="M7" s="197"/>
      <c r="N7" s="197"/>
      <c r="O7" s="197"/>
    </row>
    <row r="8" spans="2:17" ht="24.9" customHeight="1" x14ac:dyDescent="0.2">
      <c r="B8" s="223"/>
      <c r="C8" s="223"/>
      <c r="D8" s="223"/>
      <c r="E8" s="223"/>
      <c r="F8" s="223"/>
      <c r="G8" s="223"/>
      <c r="H8" s="223"/>
      <c r="I8" s="100" t="s">
        <v>29</v>
      </c>
      <c r="J8" s="198" t="str">
        <f>査定協会提出用!J8</f>
        <v/>
      </c>
      <c r="K8" s="198"/>
      <c r="L8" s="198"/>
      <c r="M8" s="198"/>
      <c r="N8" s="128" t="s">
        <v>4</v>
      </c>
    </row>
    <row r="9" spans="2:17" ht="24.9" customHeight="1" x14ac:dyDescent="0.2">
      <c r="B9" s="223"/>
      <c r="C9" s="223"/>
      <c r="D9" s="223"/>
      <c r="E9" s="223"/>
      <c r="F9" s="223"/>
      <c r="G9" s="223"/>
      <c r="H9" s="223"/>
      <c r="I9" s="101" t="s">
        <v>55</v>
      </c>
      <c r="J9" s="199" t="str">
        <f>査定協会提出用!J9</f>
        <v/>
      </c>
      <c r="K9" s="197"/>
      <c r="L9" s="197"/>
      <c r="M9" s="197"/>
      <c r="N9" s="197"/>
      <c r="O9" s="128"/>
    </row>
    <row r="10" spans="2:17" ht="20.25" customHeight="1" x14ac:dyDescent="0.2">
      <c r="B10" s="223"/>
      <c r="C10" s="223"/>
      <c r="D10" s="223"/>
      <c r="E10" s="223"/>
      <c r="F10" s="223"/>
      <c r="G10" s="223"/>
      <c r="H10" s="223"/>
      <c r="I10" s="99" t="s">
        <v>19</v>
      </c>
      <c r="J10" s="107" t="s">
        <v>40</v>
      </c>
      <c r="K10" s="200" t="str">
        <f>査定協会提出用!K10</f>
        <v/>
      </c>
      <c r="L10" s="197"/>
      <c r="M10" s="197"/>
      <c r="N10" s="121" t="s">
        <v>15</v>
      </c>
      <c r="O10" s="108"/>
    </row>
    <row r="11" spans="2:17" ht="18" customHeight="1" x14ac:dyDescent="0.2">
      <c r="B11" s="48"/>
      <c r="C11" s="48"/>
      <c r="D11" s="48"/>
      <c r="E11" s="48"/>
      <c r="F11" s="48"/>
      <c r="G11" s="54"/>
      <c r="H11" s="90"/>
      <c r="I11" s="90"/>
      <c r="J11" s="90"/>
      <c r="K11" s="109"/>
      <c r="L11" s="110"/>
      <c r="M11" s="110"/>
      <c r="N11" s="110"/>
    </row>
    <row r="12" spans="2:17" ht="19.5" customHeight="1" x14ac:dyDescent="0.2">
      <c r="B12" s="201" t="s">
        <v>30</v>
      </c>
      <c r="C12" s="201"/>
      <c r="D12" s="202" t="s">
        <v>8</v>
      </c>
      <c r="E12" s="202"/>
      <c r="F12" s="202"/>
      <c r="G12" s="202"/>
      <c r="H12" s="202"/>
      <c r="I12" s="202"/>
      <c r="J12" s="202"/>
      <c r="K12" s="202"/>
      <c r="L12" s="202"/>
      <c r="M12" s="202"/>
      <c r="N12" s="203"/>
      <c r="O12" s="203"/>
      <c r="P12" s="130"/>
      <c r="Q12" s="130"/>
    </row>
    <row r="13" spans="2:17" ht="17.399999999999999" customHeight="1" x14ac:dyDescent="0.2">
      <c r="B13" s="49"/>
      <c r="C13" s="49"/>
      <c r="D13" s="204" t="s">
        <v>33</v>
      </c>
      <c r="E13" s="204"/>
      <c r="F13" s="204"/>
      <c r="G13" s="204"/>
      <c r="H13" s="204"/>
      <c r="I13" s="204"/>
      <c r="J13" s="204"/>
      <c r="K13" s="204"/>
      <c r="L13" s="204"/>
      <c r="M13" s="204"/>
      <c r="N13" s="205"/>
      <c r="O13" s="205"/>
    </row>
    <row r="14" spans="2:17" ht="17.399999999999999" customHeight="1" x14ac:dyDescent="0.2">
      <c r="B14" s="49"/>
      <c r="C14" s="49"/>
      <c r="D14" s="204" t="s">
        <v>45</v>
      </c>
      <c r="E14" s="204"/>
      <c r="F14" s="204"/>
      <c r="G14" s="204"/>
      <c r="H14" s="204"/>
      <c r="I14" s="204"/>
      <c r="J14" s="204"/>
      <c r="K14" s="204"/>
      <c r="L14" s="204"/>
      <c r="M14" s="204"/>
      <c r="N14" s="122"/>
      <c r="O14" s="129"/>
    </row>
    <row r="15" spans="2:17" ht="19.5" customHeight="1" x14ac:dyDescent="0.2">
      <c r="B15" s="49"/>
      <c r="C15" s="49"/>
      <c r="D15" s="202" t="s">
        <v>65</v>
      </c>
      <c r="E15" s="202"/>
      <c r="F15" s="202"/>
      <c r="G15" s="202"/>
      <c r="H15" s="202"/>
      <c r="I15" s="202"/>
      <c r="J15" s="202"/>
      <c r="K15" s="202"/>
      <c r="L15" s="202"/>
      <c r="M15" s="202"/>
      <c r="N15" s="197"/>
      <c r="O15" s="197"/>
    </row>
    <row r="16" spans="2:17" ht="19.5" customHeight="1" x14ac:dyDescent="0.2">
      <c r="B16" s="49"/>
      <c r="C16" s="49"/>
      <c r="D16" s="202" t="s">
        <v>32</v>
      </c>
      <c r="E16" s="202"/>
      <c r="F16" s="202"/>
      <c r="G16" s="202"/>
      <c r="H16" s="202"/>
      <c r="I16" s="202"/>
      <c r="J16" s="202"/>
      <c r="K16" s="202"/>
      <c r="L16" s="202"/>
      <c r="M16" s="202"/>
      <c r="N16" s="122"/>
      <c r="O16" s="129"/>
    </row>
    <row r="17" spans="2:15" ht="17.399999999999999" customHeight="1" x14ac:dyDescent="0.2">
      <c r="B17" s="49"/>
      <c r="C17" s="49"/>
      <c r="D17" s="204" t="s">
        <v>10</v>
      </c>
      <c r="E17" s="204"/>
      <c r="F17" s="204"/>
      <c r="G17" s="204"/>
      <c r="H17" s="204"/>
      <c r="I17" s="204"/>
      <c r="J17" s="204"/>
      <c r="K17" s="204"/>
      <c r="L17" s="204"/>
      <c r="M17" s="204"/>
      <c r="N17" s="122"/>
      <c r="O17" s="129"/>
    </row>
    <row r="18" spans="2:15" ht="18" customHeight="1" thickBot="1" x14ac:dyDescent="0.25">
      <c r="B18" s="206" t="s">
        <v>3</v>
      </c>
      <c r="C18" s="206"/>
      <c r="D18" s="206"/>
      <c r="E18" s="206"/>
      <c r="F18" s="206"/>
      <c r="G18" s="206"/>
      <c r="H18" s="206"/>
      <c r="I18" s="206"/>
      <c r="J18" s="206"/>
      <c r="K18" s="206"/>
      <c r="L18" s="206"/>
      <c r="M18" s="206"/>
      <c r="N18" s="206"/>
    </row>
    <row r="19" spans="2:15" ht="24.9" customHeight="1" x14ac:dyDescent="0.2">
      <c r="B19" s="224" t="s">
        <v>26</v>
      </c>
      <c r="C19" s="207" t="s">
        <v>13</v>
      </c>
      <c r="D19" s="208"/>
      <c r="E19" s="208"/>
      <c r="F19" s="209"/>
      <c r="G19" s="226" t="s">
        <v>64</v>
      </c>
      <c r="H19" s="228" t="s">
        <v>63</v>
      </c>
      <c r="I19" s="226" t="s">
        <v>18</v>
      </c>
      <c r="J19" s="230" t="s">
        <v>20</v>
      </c>
      <c r="K19" s="231"/>
      <c r="L19" s="210" t="s">
        <v>17</v>
      </c>
      <c r="M19" s="210"/>
      <c r="N19" s="211"/>
    </row>
    <row r="20" spans="2:15" ht="24.9" customHeight="1" x14ac:dyDescent="0.2">
      <c r="B20" s="225"/>
      <c r="C20" s="58" t="s">
        <v>2</v>
      </c>
      <c r="D20" s="66" t="s">
        <v>6</v>
      </c>
      <c r="E20" s="66" t="s">
        <v>42</v>
      </c>
      <c r="F20" s="76" t="s">
        <v>12</v>
      </c>
      <c r="G20" s="227"/>
      <c r="H20" s="229"/>
      <c r="I20" s="227"/>
      <c r="J20" s="232"/>
      <c r="K20" s="233"/>
      <c r="L20" s="111" t="s">
        <v>24</v>
      </c>
      <c r="M20" s="212" t="s">
        <v>22</v>
      </c>
      <c r="N20" s="213"/>
    </row>
    <row r="21" spans="2:15" ht="24.9" customHeight="1" x14ac:dyDescent="0.2">
      <c r="B21" s="50" t="str">
        <f>査定協会提出用!B21</f>
        <v/>
      </c>
      <c r="C21" s="59" t="str">
        <f>査定協会提出用!C21</f>
        <v/>
      </c>
      <c r="D21" s="67" t="str">
        <f>査定協会提出用!D21</f>
        <v/>
      </c>
      <c r="E21" s="72" t="str">
        <f>査定協会提出用!E21</f>
        <v/>
      </c>
      <c r="F21" s="131" t="str">
        <f>査定協会提出用!F21</f>
        <v/>
      </c>
      <c r="G21" s="84" t="str">
        <f>査定協会提出用!G21</f>
        <v/>
      </c>
      <c r="H21" s="91" t="str">
        <f>査定協会提出用!H21</f>
        <v/>
      </c>
      <c r="I21" s="102" t="str">
        <f>査定協会提出用!I21</f>
        <v/>
      </c>
      <c r="J21" s="214" t="str">
        <f>査定協会提出用!J21</f>
        <v/>
      </c>
      <c r="K21" s="215">
        <f>査定協会提出用!K21</f>
        <v>0</v>
      </c>
      <c r="L21" s="112"/>
      <c r="M21" s="116" t="s">
        <v>14</v>
      </c>
      <c r="N21" s="123" t="s">
        <v>11</v>
      </c>
    </row>
    <row r="22" spans="2:15" ht="24.9" customHeight="1" x14ac:dyDescent="0.2">
      <c r="B22" s="51" t="str">
        <f>査定協会提出用!B22</f>
        <v/>
      </c>
      <c r="C22" s="60" t="str">
        <f>査定協会提出用!C22</f>
        <v/>
      </c>
      <c r="D22" s="68" t="str">
        <f>査定協会提出用!D22</f>
        <v/>
      </c>
      <c r="E22" s="73" t="str">
        <f>査定協会提出用!E22</f>
        <v/>
      </c>
      <c r="F22" s="132" t="str">
        <f>査定協会提出用!F22</f>
        <v/>
      </c>
      <c r="G22" s="85" t="str">
        <f>査定協会提出用!G22</f>
        <v/>
      </c>
      <c r="H22" s="92" t="str">
        <f>査定協会提出用!H22</f>
        <v/>
      </c>
      <c r="I22" s="103" t="str">
        <f>査定協会提出用!I22</f>
        <v/>
      </c>
      <c r="J22" s="216" t="str">
        <f>査定協会提出用!J22</f>
        <v/>
      </c>
      <c r="K22" s="217">
        <f>査定協会提出用!K22</f>
        <v>0</v>
      </c>
      <c r="L22" s="113"/>
      <c r="M22" s="117" t="s">
        <v>14</v>
      </c>
      <c r="N22" s="124" t="s">
        <v>11</v>
      </c>
    </row>
    <row r="23" spans="2:15" ht="24.9" customHeight="1" x14ac:dyDescent="0.2">
      <c r="B23" s="51" t="str">
        <f>査定協会提出用!B23</f>
        <v/>
      </c>
      <c r="C23" s="60" t="str">
        <f>査定協会提出用!C23</f>
        <v/>
      </c>
      <c r="D23" s="68" t="str">
        <f>査定協会提出用!D23</f>
        <v/>
      </c>
      <c r="E23" s="73" t="str">
        <f>査定協会提出用!E23</f>
        <v/>
      </c>
      <c r="F23" s="132" t="str">
        <f>査定協会提出用!F23</f>
        <v/>
      </c>
      <c r="G23" s="85" t="str">
        <f>査定協会提出用!G23</f>
        <v/>
      </c>
      <c r="H23" s="92" t="str">
        <f>査定協会提出用!H23</f>
        <v/>
      </c>
      <c r="I23" s="103" t="str">
        <f>査定協会提出用!I23</f>
        <v/>
      </c>
      <c r="J23" s="216" t="str">
        <f>査定協会提出用!J23</f>
        <v/>
      </c>
      <c r="K23" s="217">
        <f>査定協会提出用!K23</f>
        <v>0</v>
      </c>
      <c r="L23" s="113"/>
      <c r="M23" s="117" t="s">
        <v>14</v>
      </c>
      <c r="N23" s="124" t="s">
        <v>11</v>
      </c>
    </row>
    <row r="24" spans="2:15" ht="24.9" customHeight="1" x14ac:dyDescent="0.2">
      <c r="B24" s="51" t="str">
        <f>査定協会提出用!B24</f>
        <v/>
      </c>
      <c r="C24" s="60" t="str">
        <f>査定協会提出用!C24</f>
        <v/>
      </c>
      <c r="D24" s="68" t="str">
        <f>査定協会提出用!D24</f>
        <v/>
      </c>
      <c r="E24" s="73" t="str">
        <f>査定協会提出用!E24</f>
        <v/>
      </c>
      <c r="F24" s="132" t="str">
        <f>査定協会提出用!F24</f>
        <v/>
      </c>
      <c r="G24" s="85" t="str">
        <f>査定協会提出用!G24</f>
        <v/>
      </c>
      <c r="H24" s="92" t="str">
        <f>査定協会提出用!H24</f>
        <v/>
      </c>
      <c r="I24" s="103" t="str">
        <f>査定協会提出用!I24</f>
        <v/>
      </c>
      <c r="J24" s="216" t="str">
        <f>査定協会提出用!J24</f>
        <v/>
      </c>
      <c r="K24" s="217">
        <f>査定協会提出用!K24</f>
        <v>0</v>
      </c>
      <c r="L24" s="113"/>
      <c r="M24" s="117" t="s">
        <v>14</v>
      </c>
      <c r="N24" s="124" t="s">
        <v>11</v>
      </c>
    </row>
    <row r="25" spans="2:15" ht="24.9" customHeight="1" x14ac:dyDescent="0.2">
      <c r="B25" s="51" t="str">
        <f>査定協会提出用!B25</f>
        <v/>
      </c>
      <c r="C25" s="60" t="str">
        <f>査定協会提出用!C25</f>
        <v/>
      </c>
      <c r="D25" s="68" t="str">
        <f>査定協会提出用!D25</f>
        <v/>
      </c>
      <c r="E25" s="73" t="str">
        <f>査定協会提出用!E25</f>
        <v/>
      </c>
      <c r="F25" s="132" t="str">
        <f>査定協会提出用!F25</f>
        <v/>
      </c>
      <c r="G25" s="85" t="str">
        <f>査定協会提出用!G25</f>
        <v/>
      </c>
      <c r="H25" s="92" t="str">
        <f>査定協会提出用!H25</f>
        <v/>
      </c>
      <c r="I25" s="103" t="str">
        <f>査定協会提出用!I25</f>
        <v/>
      </c>
      <c r="J25" s="216" t="str">
        <f>査定協会提出用!J25</f>
        <v/>
      </c>
      <c r="K25" s="217">
        <f>査定協会提出用!K25</f>
        <v>0</v>
      </c>
      <c r="L25" s="113"/>
      <c r="M25" s="117" t="s">
        <v>14</v>
      </c>
      <c r="N25" s="124" t="s">
        <v>11</v>
      </c>
    </row>
    <row r="26" spans="2:15" ht="24.9" customHeight="1" x14ac:dyDescent="0.2">
      <c r="B26" s="51" t="str">
        <f>査定協会提出用!B26</f>
        <v/>
      </c>
      <c r="C26" s="60" t="str">
        <f>査定協会提出用!C26</f>
        <v/>
      </c>
      <c r="D26" s="68" t="str">
        <f>査定協会提出用!D26</f>
        <v/>
      </c>
      <c r="E26" s="73" t="str">
        <f>査定協会提出用!E26</f>
        <v/>
      </c>
      <c r="F26" s="132" t="str">
        <f>査定協会提出用!F26</f>
        <v/>
      </c>
      <c r="G26" s="85" t="str">
        <f>査定協会提出用!G26</f>
        <v/>
      </c>
      <c r="H26" s="92" t="str">
        <f>査定協会提出用!H26</f>
        <v/>
      </c>
      <c r="I26" s="103" t="str">
        <f>査定協会提出用!I26</f>
        <v/>
      </c>
      <c r="J26" s="216" t="str">
        <f>査定協会提出用!J26</f>
        <v/>
      </c>
      <c r="K26" s="217">
        <f>査定協会提出用!K26</f>
        <v>0</v>
      </c>
      <c r="L26" s="113"/>
      <c r="M26" s="117" t="s">
        <v>14</v>
      </c>
      <c r="N26" s="124" t="s">
        <v>11</v>
      </c>
    </row>
    <row r="27" spans="2:15" ht="24.9" customHeight="1" x14ac:dyDescent="0.2">
      <c r="B27" s="51" t="str">
        <f>査定協会提出用!B27</f>
        <v/>
      </c>
      <c r="C27" s="60" t="str">
        <f>査定協会提出用!C27</f>
        <v/>
      </c>
      <c r="D27" s="68" t="str">
        <f>査定協会提出用!D27</f>
        <v/>
      </c>
      <c r="E27" s="73" t="str">
        <f>査定協会提出用!E27</f>
        <v/>
      </c>
      <c r="F27" s="132" t="str">
        <f>査定協会提出用!F27</f>
        <v/>
      </c>
      <c r="G27" s="85" t="str">
        <f>査定協会提出用!G27</f>
        <v/>
      </c>
      <c r="H27" s="92" t="str">
        <f>査定協会提出用!H27</f>
        <v/>
      </c>
      <c r="I27" s="103" t="str">
        <f>査定協会提出用!I27</f>
        <v/>
      </c>
      <c r="J27" s="216" t="str">
        <f>査定協会提出用!J27</f>
        <v/>
      </c>
      <c r="K27" s="217">
        <f>査定協会提出用!K27</f>
        <v>0</v>
      </c>
      <c r="L27" s="113"/>
      <c r="M27" s="117" t="s">
        <v>14</v>
      </c>
      <c r="N27" s="124" t="s">
        <v>11</v>
      </c>
    </row>
    <row r="28" spans="2:15" ht="24.9" customHeight="1" x14ac:dyDescent="0.2">
      <c r="B28" s="51" t="str">
        <f>査定協会提出用!B28</f>
        <v/>
      </c>
      <c r="C28" s="60" t="str">
        <f>査定協会提出用!C28</f>
        <v/>
      </c>
      <c r="D28" s="68" t="str">
        <f>査定協会提出用!D28</f>
        <v/>
      </c>
      <c r="E28" s="73" t="str">
        <f>査定協会提出用!E28</f>
        <v/>
      </c>
      <c r="F28" s="132" t="str">
        <f>査定協会提出用!F28</f>
        <v/>
      </c>
      <c r="G28" s="85" t="str">
        <f>査定協会提出用!G28</f>
        <v/>
      </c>
      <c r="H28" s="92" t="str">
        <f>査定協会提出用!H28</f>
        <v/>
      </c>
      <c r="I28" s="103" t="str">
        <f>査定協会提出用!I28</f>
        <v/>
      </c>
      <c r="J28" s="216" t="str">
        <f>査定協会提出用!J28</f>
        <v/>
      </c>
      <c r="K28" s="217">
        <f>査定協会提出用!K28</f>
        <v>0</v>
      </c>
      <c r="L28" s="113"/>
      <c r="M28" s="117" t="s">
        <v>14</v>
      </c>
      <c r="N28" s="124" t="s">
        <v>11</v>
      </c>
    </row>
    <row r="29" spans="2:15" ht="24.9" customHeight="1" x14ac:dyDescent="0.2">
      <c r="B29" s="51" t="str">
        <f>査定協会提出用!B29</f>
        <v/>
      </c>
      <c r="C29" s="60" t="str">
        <f>査定協会提出用!C29</f>
        <v/>
      </c>
      <c r="D29" s="68" t="str">
        <f>査定協会提出用!D29</f>
        <v/>
      </c>
      <c r="E29" s="73" t="str">
        <f>査定協会提出用!E29</f>
        <v/>
      </c>
      <c r="F29" s="132" t="str">
        <f>査定協会提出用!F29</f>
        <v/>
      </c>
      <c r="G29" s="85" t="str">
        <f>査定協会提出用!G29</f>
        <v/>
      </c>
      <c r="H29" s="92" t="str">
        <f>査定協会提出用!H29</f>
        <v/>
      </c>
      <c r="I29" s="103" t="str">
        <f>査定協会提出用!I29</f>
        <v/>
      </c>
      <c r="J29" s="216" t="str">
        <f>査定協会提出用!J29</f>
        <v/>
      </c>
      <c r="K29" s="217">
        <f>査定協会提出用!K29</f>
        <v>0</v>
      </c>
      <c r="L29" s="113"/>
      <c r="M29" s="117" t="s">
        <v>14</v>
      </c>
      <c r="N29" s="124" t="s">
        <v>11</v>
      </c>
    </row>
    <row r="30" spans="2:15" ht="24.9" customHeight="1" x14ac:dyDescent="0.2">
      <c r="B30" s="51" t="str">
        <f>査定協会提出用!B30</f>
        <v/>
      </c>
      <c r="C30" s="60" t="str">
        <f>査定協会提出用!C30</f>
        <v/>
      </c>
      <c r="D30" s="68" t="str">
        <f>査定協会提出用!D30</f>
        <v/>
      </c>
      <c r="E30" s="73" t="str">
        <f>査定協会提出用!E30</f>
        <v/>
      </c>
      <c r="F30" s="132" t="str">
        <f>査定協会提出用!F30</f>
        <v/>
      </c>
      <c r="G30" s="85" t="str">
        <f>査定協会提出用!G30</f>
        <v/>
      </c>
      <c r="H30" s="92" t="str">
        <f>査定協会提出用!H30</f>
        <v/>
      </c>
      <c r="I30" s="103" t="str">
        <f>査定協会提出用!I30</f>
        <v/>
      </c>
      <c r="J30" s="216" t="str">
        <f>査定協会提出用!J30</f>
        <v/>
      </c>
      <c r="K30" s="217">
        <f>査定協会提出用!K30</f>
        <v>0</v>
      </c>
      <c r="L30" s="113"/>
      <c r="M30" s="117" t="s">
        <v>14</v>
      </c>
      <c r="N30" s="124" t="s">
        <v>11</v>
      </c>
    </row>
    <row r="31" spans="2:15" ht="24.9" customHeight="1" x14ac:dyDescent="0.2">
      <c r="B31" s="51" t="str">
        <f>査定協会提出用!B31</f>
        <v/>
      </c>
      <c r="C31" s="60" t="str">
        <f>査定協会提出用!C31</f>
        <v/>
      </c>
      <c r="D31" s="68" t="str">
        <f>査定協会提出用!D31</f>
        <v/>
      </c>
      <c r="E31" s="73" t="str">
        <f>査定協会提出用!E31</f>
        <v/>
      </c>
      <c r="F31" s="132" t="str">
        <f>査定協会提出用!F31</f>
        <v/>
      </c>
      <c r="G31" s="85" t="str">
        <f>査定協会提出用!G31</f>
        <v/>
      </c>
      <c r="H31" s="92" t="str">
        <f>査定協会提出用!H31</f>
        <v/>
      </c>
      <c r="I31" s="103" t="str">
        <f>査定協会提出用!I31</f>
        <v/>
      </c>
      <c r="J31" s="216" t="str">
        <f>査定協会提出用!J31</f>
        <v/>
      </c>
      <c r="K31" s="217">
        <f>査定協会提出用!K31</f>
        <v>0</v>
      </c>
      <c r="L31" s="113"/>
      <c r="M31" s="117" t="s">
        <v>14</v>
      </c>
      <c r="N31" s="124" t="s">
        <v>11</v>
      </c>
    </row>
    <row r="32" spans="2:15" ht="24.9" customHeight="1" x14ac:dyDescent="0.2">
      <c r="B32" s="51" t="str">
        <f>査定協会提出用!B32</f>
        <v/>
      </c>
      <c r="C32" s="60" t="str">
        <f>査定協会提出用!C32</f>
        <v/>
      </c>
      <c r="D32" s="68" t="str">
        <f>査定協会提出用!D32</f>
        <v/>
      </c>
      <c r="E32" s="73" t="str">
        <f>査定協会提出用!E32</f>
        <v/>
      </c>
      <c r="F32" s="132" t="str">
        <f>査定協会提出用!F32</f>
        <v/>
      </c>
      <c r="G32" s="85" t="str">
        <f>査定協会提出用!G32</f>
        <v/>
      </c>
      <c r="H32" s="92" t="str">
        <f>査定協会提出用!H32</f>
        <v/>
      </c>
      <c r="I32" s="103" t="str">
        <f>査定協会提出用!I32</f>
        <v/>
      </c>
      <c r="J32" s="216" t="str">
        <f>査定協会提出用!J32</f>
        <v/>
      </c>
      <c r="K32" s="217">
        <f>査定協会提出用!K32</f>
        <v>0</v>
      </c>
      <c r="L32" s="113"/>
      <c r="M32" s="117" t="s">
        <v>14</v>
      </c>
      <c r="N32" s="124" t="s">
        <v>11</v>
      </c>
    </row>
    <row r="33" spans="2:14" ht="24.9" customHeight="1" x14ac:dyDescent="0.2">
      <c r="B33" s="51" t="str">
        <f>査定協会提出用!B33</f>
        <v/>
      </c>
      <c r="C33" s="60" t="str">
        <f>査定協会提出用!C33</f>
        <v/>
      </c>
      <c r="D33" s="68" t="str">
        <f>査定協会提出用!D33</f>
        <v/>
      </c>
      <c r="E33" s="73" t="str">
        <f>査定協会提出用!E33</f>
        <v/>
      </c>
      <c r="F33" s="132" t="str">
        <f>査定協会提出用!F33</f>
        <v/>
      </c>
      <c r="G33" s="85" t="str">
        <f>査定協会提出用!G33</f>
        <v/>
      </c>
      <c r="H33" s="92" t="str">
        <f>査定協会提出用!H33</f>
        <v/>
      </c>
      <c r="I33" s="103" t="str">
        <f>査定協会提出用!I33</f>
        <v/>
      </c>
      <c r="J33" s="216" t="str">
        <f>査定協会提出用!J33</f>
        <v/>
      </c>
      <c r="K33" s="217">
        <f>査定協会提出用!K33</f>
        <v>0</v>
      </c>
      <c r="L33" s="113"/>
      <c r="M33" s="117" t="s">
        <v>14</v>
      </c>
      <c r="N33" s="124" t="s">
        <v>11</v>
      </c>
    </row>
    <row r="34" spans="2:14" ht="24.9" customHeight="1" x14ac:dyDescent="0.2">
      <c r="B34" s="51" t="str">
        <f>査定協会提出用!B34</f>
        <v/>
      </c>
      <c r="C34" s="60" t="str">
        <f>査定協会提出用!C34</f>
        <v/>
      </c>
      <c r="D34" s="68" t="str">
        <f>査定協会提出用!D34</f>
        <v/>
      </c>
      <c r="E34" s="73" t="str">
        <f>査定協会提出用!E34</f>
        <v/>
      </c>
      <c r="F34" s="132" t="str">
        <f>査定協会提出用!F34</f>
        <v/>
      </c>
      <c r="G34" s="85" t="str">
        <f>査定協会提出用!G34</f>
        <v/>
      </c>
      <c r="H34" s="92" t="str">
        <f>査定協会提出用!H34</f>
        <v/>
      </c>
      <c r="I34" s="103" t="str">
        <f>査定協会提出用!I34</f>
        <v/>
      </c>
      <c r="J34" s="216" t="str">
        <f>査定協会提出用!J34</f>
        <v/>
      </c>
      <c r="K34" s="217">
        <f>査定協会提出用!K34</f>
        <v>0</v>
      </c>
      <c r="L34" s="113"/>
      <c r="M34" s="117" t="s">
        <v>14</v>
      </c>
      <c r="N34" s="124" t="s">
        <v>11</v>
      </c>
    </row>
    <row r="35" spans="2:14" ht="24.9" customHeight="1" x14ac:dyDescent="0.2">
      <c r="B35" s="51" t="str">
        <f>査定協会提出用!B35</f>
        <v/>
      </c>
      <c r="C35" s="60" t="str">
        <f>査定協会提出用!C35</f>
        <v/>
      </c>
      <c r="D35" s="68" t="str">
        <f>査定協会提出用!D35</f>
        <v/>
      </c>
      <c r="E35" s="73" t="str">
        <f>査定協会提出用!E35</f>
        <v/>
      </c>
      <c r="F35" s="132" t="str">
        <f>査定協会提出用!F35</f>
        <v/>
      </c>
      <c r="G35" s="85" t="str">
        <f>査定協会提出用!G35</f>
        <v/>
      </c>
      <c r="H35" s="92" t="str">
        <f>査定協会提出用!H35</f>
        <v/>
      </c>
      <c r="I35" s="103" t="str">
        <f>査定協会提出用!I35</f>
        <v/>
      </c>
      <c r="J35" s="216" t="str">
        <f>査定協会提出用!J35</f>
        <v/>
      </c>
      <c r="K35" s="217">
        <f>査定協会提出用!K35</f>
        <v>0</v>
      </c>
      <c r="L35" s="113"/>
      <c r="M35" s="117" t="s">
        <v>14</v>
      </c>
      <c r="N35" s="124" t="s">
        <v>11</v>
      </c>
    </row>
    <row r="36" spans="2:14" ht="24.9" customHeight="1" x14ac:dyDescent="0.2">
      <c r="B36" s="51" t="str">
        <f>査定協会提出用!B36</f>
        <v/>
      </c>
      <c r="C36" s="60" t="str">
        <f>査定協会提出用!C36</f>
        <v/>
      </c>
      <c r="D36" s="68" t="str">
        <f>査定協会提出用!D36</f>
        <v/>
      </c>
      <c r="E36" s="73" t="str">
        <f>査定協会提出用!E36</f>
        <v/>
      </c>
      <c r="F36" s="132" t="str">
        <f>査定協会提出用!F36</f>
        <v/>
      </c>
      <c r="G36" s="85" t="str">
        <f>査定協会提出用!G36</f>
        <v/>
      </c>
      <c r="H36" s="92" t="str">
        <f>査定協会提出用!H36</f>
        <v/>
      </c>
      <c r="I36" s="103" t="str">
        <f>査定協会提出用!I36</f>
        <v/>
      </c>
      <c r="J36" s="216" t="str">
        <f>査定協会提出用!J36</f>
        <v/>
      </c>
      <c r="K36" s="217">
        <f>査定協会提出用!K36</f>
        <v>0</v>
      </c>
      <c r="L36" s="113"/>
      <c r="M36" s="117" t="s">
        <v>14</v>
      </c>
      <c r="N36" s="124" t="s">
        <v>11</v>
      </c>
    </row>
    <row r="37" spans="2:14" ht="24.9" customHeight="1" x14ac:dyDescent="0.2">
      <c r="B37" s="51" t="str">
        <f>査定協会提出用!B37</f>
        <v/>
      </c>
      <c r="C37" s="60" t="str">
        <f>査定協会提出用!C37</f>
        <v/>
      </c>
      <c r="D37" s="68" t="str">
        <f>査定協会提出用!D37</f>
        <v/>
      </c>
      <c r="E37" s="73" t="str">
        <f>査定協会提出用!E37</f>
        <v/>
      </c>
      <c r="F37" s="132" t="str">
        <f>査定協会提出用!F37</f>
        <v/>
      </c>
      <c r="G37" s="85" t="str">
        <f>査定協会提出用!G37</f>
        <v/>
      </c>
      <c r="H37" s="92" t="str">
        <f>査定協会提出用!H37</f>
        <v/>
      </c>
      <c r="I37" s="103" t="str">
        <f>査定協会提出用!I37</f>
        <v/>
      </c>
      <c r="J37" s="216" t="str">
        <f>査定協会提出用!J37</f>
        <v/>
      </c>
      <c r="K37" s="217">
        <f>査定協会提出用!K37</f>
        <v>0</v>
      </c>
      <c r="L37" s="113"/>
      <c r="M37" s="117" t="s">
        <v>14</v>
      </c>
      <c r="N37" s="124" t="s">
        <v>11</v>
      </c>
    </row>
    <row r="38" spans="2:14" ht="24.9" customHeight="1" x14ac:dyDescent="0.2">
      <c r="B38" s="51" t="str">
        <f>査定協会提出用!B38</f>
        <v/>
      </c>
      <c r="C38" s="60" t="str">
        <f>査定協会提出用!C38</f>
        <v/>
      </c>
      <c r="D38" s="68" t="str">
        <f>査定協会提出用!D38</f>
        <v/>
      </c>
      <c r="E38" s="73" t="str">
        <f>査定協会提出用!E38</f>
        <v/>
      </c>
      <c r="F38" s="132" t="str">
        <f>査定協会提出用!F38</f>
        <v/>
      </c>
      <c r="G38" s="85" t="str">
        <f>査定協会提出用!G38</f>
        <v/>
      </c>
      <c r="H38" s="92" t="str">
        <f>査定協会提出用!H38</f>
        <v/>
      </c>
      <c r="I38" s="103" t="str">
        <f>査定協会提出用!I38</f>
        <v/>
      </c>
      <c r="J38" s="216" t="str">
        <f>査定協会提出用!J38</f>
        <v/>
      </c>
      <c r="K38" s="217">
        <f>査定協会提出用!K38</f>
        <v>0</v>
      </c>
      <c r="L38" s="113"/>
      <c r="M38" s="117" t="s">
        <v>14</v>
      </c>
      <c r="N38" s="124" t="s">
        <v>11</v>
      </c>
    </row>
    <row r="39" spans="2:14" ht="24.9" customHeight="1" x14ac:dyDescent="0.2">
      <c r="B39" s="51" t="str">
        <f>査定協会提出用!B39</f>
        <v/>
      </c>
      <c r="C39" s="60" t="str">
        <f>査定協会提出用!C39</f>
        <v/>
      </c>
      <c r="D39" s="68" t="str">
        <f>査定協会提出用!D39</f>
        <v/>
      </c>
      <c r="E39" s="73" t="str">
        <f>査定協会提出用!E39</f>
        <v/>
      </c>
      <c r="F39" s="132" t="str">
        <f>査定協会提出用!F39</f>
        <v/>
      </c>
      <c r="G39" s="85" t="str">
        <f>査定協会提出用!G39</f>
        <v/>
      </c>
      <c r="H39" s="92" t="str">
        <f>査定協会提出用!H39</f>
        <v/>
      </c>
      <c r="I39" s="103" t="str">
        <f>査定協会提出用!I39</f>
        <v/>
      </c>
      <c r="J39" s="216" t="str">
        <f>査定協会提出用!J39</f>
        <v/>
      </c>
      <c r="K39" s="217">
        <f>査定協会提出用!K39</f>
        <v>0</v>
      </c>
      <c r="L39" s="113"/>
      <c r="M39" s="117" t="s">
        <v>14</v>
      </c>
      <c r="N39" s="124" t="s">
        <v>11</v>
      </c>
    </row>
    <row r="40" spans="2:14" ht="24.9" customHeight="1" x14ac:dyDescent="0.2">
      <c r="B40" s="52" t="str">
        <f>査定協会提出用!B40</f>
        <v/>
      </c>
      <c r="C40" s="61" t="str">
        <f>査定協会提出用!C40</f>
        <v/>
      </c>
      <c r="D40" s="69" t="str">
        <f>査定協会提出用!D40</f>
        <v/>
      </c>
      <c r="E40" s="74" t="str">
        <f>査定協会提出用!E40</f>
        <v/>
      </c>
      <c r="F40" s="81" t="str">
        <f>査定協会提出用!F40</f>
        <v/>
      </c>
      <c r="G40" s="86" t="str">
        <f>査定協会提出用!G40</f>
        <v/>
      </c>
      <c r="H40" s="93" t="str">
        <f>査定協会提出用!H40</f>
        <v/>
      </c>
      <c r="I40" s="104" t="str">
        <f>査定協会提出用!I40</f>
        <v/>
      </c>
      <c r="J40" s="218" t="str">
        <f>査定協会提出用!J40</f>
        <v/>
      </c>
      <c r="K40" s="219">
        <f>査定協会提出用!K40</f>
        <v>0</v>
      </c>
      <c r="L40" s="114"/>
      <c r="M40" s="118" t="s">
        <v>14</v>
      </c>
      <c r="N40" s="125" t="s">
        <v>11</v>
      </c>
    </row>
    <row r="41" spans="2:14" ht="24.9" customHeight="1" x14ac:dyDescent="0.2">
      <c r="B41" s="50" t="str">
        <f>査定協会提出用!B41</f>
        <v/>
      </c>
      <c r="C41" s="59" t="str">
        <f>査定協会提出用!C41</f>
        <v/>
      </c>
      <c r="D41" s="67" t="str">
        <f>査定協会提出用!D41</f>
        <v/>
      </c>
      <c r="E41" s="72" t="str">
        <f>査定協会提出用!E41</f>
        <v/>
      </c>
      <c r="F41" s="131" t="str">
        <f>査定協会提出用!F41</f>
        <v/>
      </c>
      <c r="G41" s="84" t="str">
        <f>査定協会提出用!G41</f>
        <v/>
      </c>
      <c r="H41" s="91" t="str">
        <f>査定協会提出用!H41</f>
        <v/>
      </c>
      <c r="I41" s="102" t="str">
        <f>査定協会提出用!I41</f>
        <v/>
      </c>
      <c r="J41" s="214" t="str">
        <f>査定協会提出用!J41</f>
        <v/>
      </c>
      <c r="K41" s="215">
        <f>査定協会提出用!K41</f>
        <v>0</v>
      </c>
      <c r="L41" s="112"/>
      <c r="M41" s="116" t="s">
        <v>14</v>
      </c>
      <c r="N41" s="123" t="s">
        <v>11</v>
      </c>
    </row>
    <row r="42" spans="2:14" ht="24.9" customHeight="1" x14ac:dyDescent="0.2">
      <c r="B42" s="51" t="str">
        <f>査定協会提出用!B42</f>
        <v/>
      </c>
      <c r="C42" s="60" t="str">
        <f>査定協会提出用!C42</f>
        <v/>
      </c>
      <c r="D42" s="68" t="str">
        <f>査定協会提出用!D42</f>
        <v/>
      </c>
      <c r="E42" s="73" t="str">
        <f>査定協会提出用!E42</f>
        <v/>
      </c>
      <c r="F42" s="132" t="str">
        <f>査定協会提出用!F42</f>
        <v/>
      </c>
      <c r="G42" s="85" t="str">
        <f>査定協会提出用!G42</f>
        <v/>
      </c>
      <c r="H42" s="92" t="str">
        <f>査定協会提出用!H42</f>
        <v/>
      </c>
      <c r="I42" s="103" t="str">
        <f>査定協会提出用!I42</f>
        <v/>
      </c>
      <c r="J42" s="216" t="str">
        <f>査定協会提出用!J42</f>
        <v/>
      </c>
      <c r="K42" s="217">
        <f>査定協会提出用!K42</f>
        <v>0</v>
      </c>
      <c r="L42" s="113"/>
      <c r="M42" s="117" t="s">
        <v>14</v>
      </c>
      <c r="N42" s="124" t="s">
        <v>11</v>
      </c>
    </row>
    <row r="43" spans="2:14" ht="24.9" customHeight="1" x14ac:dyDescent="0.2">
      <c r="B43" s="51" t="str">
        <f>査定協会提出用!B43</f>
        <v/>
      </c>
      <c r="C43" s="60" t="str">
        <f>査定協会提出用!C43</f>
        <v/>
      </c>
      <c r="D43" s="68" t="str">
        <f>査定協会提出用!D43</f>
        <v/>
      </c>
      <c r="E43" s="73" t="str">
        <f>査定協会提出用!E43</f>
        <v/>
      </c>
      <c r="F43" s="132" t="str">
        <f>査定協会提出用!F43</f>
        <v/>
      </c>
      <c r="G43" s="85" t="str">
        <f>査定協会提出用!G43</f>
        <v/>
      </c>
      <c r="H43" s="92" t="str">
        <f>査定協会提出用!H43</f>
        <v/>
      </c>
      <c r="I43" s="103" t="str">
        <f>査定協会提出用!I43</f>
        <v/>
      </c>
      <c r="J43" s="216" t="str">
        <f>査定協会提出用!J43</f>
        <v/>
      </c>
      <c r="K43" s="217">
        <f>査定協会提出用!K43</f>
        <v>0</v>
      </c>
      <c r="L43" s="113"/>
      <c r="M43" s="117" t="s">
        <v>14</v>
      </c>
      <c r="N43" s="124" t="s">
        <v>11</v>
      </c>
    </row>
    <row r="44" spans="2:14" ht="24.9" customHeight="1" x14ac:dyDescent="0.2">
      <c r="B44" s="51" t="str">
        <f>査定協会提出用!B44</f>
        <v/>
      </c>
      <c r="C44" s="60" t="str">
        <f>査定協会提出用!C44</f>
        <v/>
      </c>
      <c r="D44" s="68" t="str">
        <f>査定協会提出用!D44</f>
        <v/>
      </c>
      <c r="E44" s="73" t="str">
        <f>査定協会提出用!E44</f>
        <v/>
      </c>
      <c r="F44" s="132" t="str">
        <f>査定協会提出用!F44</f>
        <v/>
      </c>
      <c r="G44" s="85" t="str">
        <f>査定協会提出用!G44</f>
        <v/>
      </c>
      <c r="H44" s="92" t="str">
        <f>査定協会提出用!H44</f>
        <v/>
      </c>
      <c r="I44" s="103" t="str">
        <f>査定協会提出用!I44</f>
        <v/>
      </c>
      <c r="J44" s="216" t="str">
        <f>査定協会提出用!J44</f>
        <v/>
      </c>
      <c r="K44" s="217">
        <f>査定協会提出用!K44</f>
        <v>0</v>
      </c>
      <c r="L44" s="113"/>
      <c r="M44" s="117" t="s">
        <v>14</v>
      </c>
      <c r="N44" s="124" t="s">
        <v>11</v>
      </c>
    </row>
    <row r="45" spans="2:14" ht="24.9" customHeight="1" x14ac:dyDescent="0.2">
      <c r="B45" s="51" t="str">
        <f>査定協会提出用!B45</f>
        <v/>
      </c>
      <c r="C45" s="60" t="str">
        <f>査定協会提出用!C45</f>
        <v/>
      </c>
      <c r="D45" s="68" t="str">
        <f>査定協会提出用!D45</f>
        <v/>
      </c>
      <c r="E45" s="73" t="str">
        <f>査定協会提出用!E45</f>
        <v/>
      </c>
      <c r="F45" s="132" t="str">
        <f>査定協会提出用!F45</f>
        <v/>
      </c>
      <c r="G45" s="85" t="str">
        <f>査定協会提出用!G45</f>
        <v/>
      </c>
      <c r="H45" s="92" t="str">
        <f>査定協会提出用!H45</f>
        <v/>
      </c>
      <c r="I45" s="103" t="str">
        <f>査定協会提出用!I45</f>
        <v/>
      </c>
      <c r="J45" s="216" t="str">
        <f>査定協会提出用!J45</f>
        <v/>
      </c>
      <c r="K45" s="217">
        <f>査定協会提出用!K45</f>
        <v>0</v>
      </c>
      <c r="L45" s="113"/>
      <c r="M45" s="117" t="s">
        <v>14</v>
      </c>
      <c r="N45" s="124" t="s">
        <v>11</v>
      </c>
    </row>
    <row r="46" spans="2:14" ht="24.9" customHeight="1" x14ac:dyDescent="0.2">
      <c r="B46" s="51" t="str">
        <f>査定協会提出用!B46</f>
        <v/>
      </c>
      <c r="C46" s="60" t="str">
        <f>査定協会提出用!C46</f>
        <v/>
      </c>
      <c r="D46" s="68" t="str">
        <f>査定協会提出用!D46</f>
        <v/>
      </c>
      <c r="E46" s="73" t="str">
        <f>査定協会提出用!E46</f>
        <v/>
      </c>
      <c r="F46" s="132" t="str">
        <f>査定協会提出用!F46</f>
        <v/>
      </c>
      <c r="G46" s="85" t="str">
        <f>査定協会提出用!G46</f>
        <v/>
      </c>
      <c r="H46" s="92" t="str">
        <f>査定協会提出用!H46</f>
        <v/>
      </c>
      <c r="I46" s="103" t="str">
        <f>査定協会提出用!I46</f>
        <v/>
      </c>
      <c r="J46" s="216" t="str">
        <f>査定協会提出用!J46</f>
        <v/>
      </c>
      <c r="K46" s="217">
        <f>査定協会提出用!K46</f>
        <v>0</v>
      </c>
      <c r="L46" s="113"/>
      <c r="M46" s="117" t="s">
        <v>14</v>
      </c>
      <c r="N46" s="124" t="s">
        <v>11</v>
      </c>
    </row>
    <row r="47" spans="2:14" ht="24.9" customHeight="1" x14ac:dyDescent="0.2">
      <c r="B47" s="51" t="str">
        <f>査定協会提出用!B47</f>
        <v/>
      </c>
      <c r="C47" s="60" t="str">
        <f>査定協会提出用!C47</f>
        <v/>
      </c>
      <c r="D47" s="68" t="str">
        <f>査定協会提出用!D47</f>
        <v/>
      </c>
      <c r="E47" s="73" t="str">
        <f>査定協会提出用!E47</f>
        <v/>
      </c>
      <c r="F47" s="132" t="str">
        <f>査定協会提出用!F47</f>
        <v/>
      </c>
      <c r="G47" s="85" t="str">
        <f>査定協会提出用!G47</f>
        <v/>
      </c>
      <c r="H47" s="92" t="str">
        <f>査定協会提出用!H47</f>
        <v/>
      </c>
      <c r="I47" s="103" t="str">
        <f>査定協会提出用!I47</f>
        <v/>
      </c>
      <c r="J47" s="216" t="str">
        <f>査定協会提出用!J47</f>
        <v/>
      </c>
      <c r="K47" s="217">
        <f>査定協会提出用!K47</f>
        <v>0</v>
      </c>
      <c r="L47" s="113"/>
      <c r="M47" s="117" t="s">
        <v>14</v>
      </c>
      <c r="N47" s="124" t="s">
        <v>11</v>
      </c>
    </row>
    <row r="48" spans="2:14" ht="24.9" customHeight="1" x14ac:dyDescent="0.2">
      <c r="B48" s="51" t="str">
        <f>査定協会提出用!B48</f>
        <v/>
      </c>
      <c r="C48" s="60" t="str">
        <f>査定協会提出用!C48</f>
        <v/>
      </c>
      <c r="D48" s="68" t="str">
        <f>査定協会提出用!D48</f>
        <v/>
      </c>
      <c r="E48" s="73" t="str">
        <f>査定協会提出用!E48</f>
        <v/>
      </c>
      <c r="F48" s="132" t="str">
        <f>査定協会提出用!F48</f>
        <v/>
      </c>
      <c r="G48" s="85" t="str">
        <f>査定協会提出用!G48</f>
        <v/>
      </c>
      <c r="H48" s="92" t="str">
        <f>査定協会提出用!H48</f>
        <v/>
      </c>
      <c r="I48" s="103" t="str">
        <f>査定協会提出用!I48</f>
        <v/>
      </c>
      <c r="J48" s="216" t="str">
        <f>査定協会提出用!J48</f>
        <v/>
      </c>
      <c r="K48" s="217">
        <f>査定協会提出用!K48</f>
        <v>0</v>
      </c>
      <c r="L48" s="113"/>
      <c r="M48" s="117" t="s">
        <v>14</v>
      </c>
      <c r="N48" s="124" t="s">
        <v>11</v>
      </c>
    </row>
    <row r="49" spans="2:14" ht="24.9" customHeight="1" x14ac:dyDescent="0.2">
      <c r="B49" s="51" t="str">
        <f>査定協会提出用!B49</f>
        <v/>
      </c>
      <c r="C49" s="60" t="str">
        <f>査定協会提出用!C49</f>
        <v/>
      </c>
      <c r="D49" s="68" t="str">
        <f>査定協会提出用!D49</f>
        <v/>
      </c>
      <c r="E49" s="73" t="str">
        <f>査定協会提出用!E49</f>
        <v/>
      </c>
      <c r="F49" s="132" t="str">
        <f>査定協会提出用!F49</f>
        <v/>
      </c>
      <c r="G49" s="85" t="str">
        <f>査定協会提出用!G49</f>
        <v/>
      </c>
      <c r="H49" s="92" t="str">
        <f>査定協会提出用!H49</f>
        <v/>
      </c>
      <c r="I49" s="103" t="str">
        <f>査定協会提出用!I49</f>
        <v/>
      </c>
      <c r="J49" s="216" t="str">
        <f>査定協会提出用!J49</f>
        <v/>
      </c>
      <c r="K49" s="217">
        <f>査定協会提出用!K49</f>
        <v>0</v>
      </c>
      <c r="L49" s="113"/>
      <c r="M49" s="117" t="s">
        <v>14</v>
      </c>
      <c r="N49" s="124" t="s">
        <v>11</v>
      </c>
    </row>
    <row r="50" spans="2:14" ht="24.9" customHeight="1" x14ac:dyDescent="0.2">
      <c r="B50" s="51" t="str">
        <f>査定協会提出用!B50</f>
        <v/>
      </c>
      <c r="C50" s="60" t="str">
        <f>査定協会提出用!C50</f>
        <v/>
      </c>
      <c r="D50" s="68" t="str">
        <f>査定協会提出用!D50</f>
        <v/>
      </c>
      <c r="E50" s="73" t="str">
        <f>査定協会提出用!E50</f>
        <v/>
      </c>
      <c r="F50" s="132" t="str">
        <f>査定協会提出用!F50</f>
        <v/>
      </c>
      <c r="G50" s="85" t="str">
        <f>査定協会提出用!G50</f>
        <v/>
      </c>
      <c r="H50" s="92" t="str">
        <f>査定協会提出用!H50</f>
        <v/>
      </c>
      <c r="I50" s="103" t="str">
        <f>査定協会提出用!I50</f>
        <v/>
      </c>
      <c r="J50" s="216" t="str">
        <f>査定協会提出用!J50</f>
        <v/>
      </c>
      <c r="K50" s="217">
        <f>査定協会提出用!K50</f>
        <v>0</v>
      </c>
      <c r="L50" s="113"/>
      <c r="M50" s="117" t="s">
        <v>14</v>
      </c>
      <c r="N50" s="124" t="s">
        <v>11</v>
      </c>
    </row>
    <row r="51" spans="2:14" ht="24.9" customHeight="1" x14ac:dyDescent="0.2">
      <c r="B51" s="51" t="str">
        <f>査定協会提出用!B51</f>
        <v/>
      </c>
      <c r="C51" s="60" t="str">
        <f>査定協会提出用!C51</f>
        <v/>
      </c>
      <c r="D51" s="68" t="str">
        <f>査定協会提出用!D51</f>
        <v/>
      </c>
      <c r="E51" s="73" t="str">
        <f>査定協会提出用!E51</f>
        <v/>
      </c>
      <c r="F51" s="132" t="str">
        <f>査定協会提出用!F51</f>
        <v/>
      </c>
      <c r="G51" s="85" t="str">
        <f>査定協会提出用!G51</f>
        <v/>
      </c>
      <c r="H51" s="92" t="str">
        <f>査定協会提出用!H51</f>
        <v/>
      </c>
      <c r="I51" s="103" t="str">
        <f>査定協会提出用!I51</f>
        <v/>
      </c>
      <c r="J51" s="216" t="str">
        <f>査定協会提出用!J51</f>
        <v/>
      </c>
      <c r="K51" s="217">
        <f>査定協会提出用!K51</f>
        <v>0</v>
      </c>
      <c r="L51" s="113"/>
      <c r="M51" s="117" t="s">
        <v>14</v>
      </c>
      <c r="N51" s="124" t="s">
        <v>11</v>
      </c>
    </row>
    <row r="52" spans="2:14" ht="24.9" customHeight="1" x14ac:dyDescent="0.2">
      <c r="B52" s="51" t="str">
        <f>査定協会提出用!B52</f>
        <v/>
      </c>
      <c r="C52" s="60" t="str">
        <f>査定協会提出用!C52</f>
        <v/>
      </c>
      <c r="D52" s="68" t="str">
        <f>査定協会提出用!D52</f>
        <v/>
      </c>
      <c r="E52" s="73" t="str">
        <f>査定協会提出用!E52</f>
        <v/>
      </c>
      <c r="F52" s="132" t="str">
        <f>査定協会提出用!F52</f>
        <v/>
      </c>
      <c r="G52" s="85" t="str">
        <f>査定協会提出用!G52</f>
        <v/>
      </c>
      <c r="H52" s="92" t="str">
        <f>査定協会提出用!H52</f>
        <v/>
      </c>
      <c r="I52" s="103" t="str">
        <f>査定協会提出用!I52</f>
        <v/>
      </c>
      <c r="J52" s="216" t="str">
        <f>査定協会提出用!J52</f>
        <v/>
      </c>
      <c r="K52" s="217">
        <f>査定協会提出用!K52</f>
        <v>0</v>
      </c>
      <c r="L52" s="113"/>
      <c r="M52" s="117" t="s">
        <v>14</v>
      </c>
      <c r="N52" s="124" t="s">
        <v>11</v>
      </c>
    </row>
    <row r="53" spans="2:14" ht="24.9" customHeight="1" x14ac:dyDescent="0.2">
      <c r="B53" s="51" t="str">
        <f>査定協会提出用!B53</f>
        <v/>
      </c>
      <c r="C53" s="60" t="str">
        <f>査定協会提出用!C53</f>
        <v/>
      </c>
      <c r="D53" s="68" t="str">
        <f>査定協会提出用!D53</f>
        <v/>
      </c>
      <c r="E53" s="73" t="str">
        <f>査定協会提出用!E53</f>
        <v/>
      </c>
      <c r="F53" s="132" t="str">
        <f>査定協会提出用!F53</f>
        <v/>
      </c>
      <c r="G53" s="85" t="str">
        <f>査定協会提出用!G53</f>
        <v/>
      </c>
      <c r="H53" s="92" t="str">
        <f>査定協会提出用!H53</f>
        <v/>
      </c>
      <c r="I53" s="103" t="str">
        <f>査定協会提出用!I53</f>
        <v/>
      </c>
      <c r="J53" s="216" t="str">
        <f>査定協会提出用!J53</f>
        <v/>
      </c>
      <c r="K53" s="217">
        <f>査定協会提出用!K53</f>
        <v>0</v>
      </c>
      <c r="L53" s="113"/>
      <c r="M53" s="117" t="s">
        <v>14</v>
      </c>
      <c r="N53" s="124" t="s">
        <v>11</v>
      </c>
    </row>
    <row r="54" spans="2:14" ht="24.9" customHeight="1" x14ac:dyDescent="0.2">
      <c r="B54" s="51" t="str">
        <f>査定協会提出用!B54</f>
        <v/>
      </c>
      <c r="C54" s="60" t="str">
        <f>査定協会提出用!C54</f>
        <v/>
      </c>
      <c r="D54" s="68" t="str">
        <f>査定協会提出用!D54</f>
        <v/>
      </c>
      <c r="E54" s="73" t="str">
        <f>査定協会提出用!E54</f>
        <v/>
      </c>
      <c r="F54" s="132" t="str">
        <f>査定協会提出用!F54</f>
        <v/>
      </c>
      <c r="G54" s="85" t="str">
        <f>査定協会提出用!G54</f>
        <v/>
      </c>
      <c r="H54" s="92" t="str">
        <f>査定協会提出用!H54</f>
        <v/>
      </c>
      <c r="I54" s="103" t="str">
        <f>査定協会提出用!I54</f>
        <v/>
      </c>
      <c r="J54" s="216" t="str">
        <f>査定協会提出用!J54</f>
        <v/>
      </c>
      <c r="K54" s="217">
        <f>査定協会提出用!K54</f>
        <v>0</v>
      </c>
      <c r="L54" s="113"/>
      <c r="M54" s="117" t="s">
        <v>14</v>
      </c>
      <c r="N54" s="124" t="s">
        <v>11</v>
      </c>
    </row>
    <row r="55" spans="2:14" ht="24.9" customHeight="1" x14ac:dyDescent="0.2">
      <c r="B55" s="51" t="str">
        <f>査定協会提出用!B55</f>
        <v/>
      </c>
      <c r="C55" s="60" t="str">
        <f>査定協会提出用!C55</f>
        <v/>
      </c>
      <c r="D55" s="68" t="str">
        <f>査定協会提出用!D55</f>
        <v/>
      </c>
      <c r="E55" s="73" t="str">
        <f>査定協会提出用!E55</f>
        <v/>
      </c>
      <c r="F55" s="132" t="str">
        <f>査定協会提出用!F55</f>
        <v/>
      </c>
      <c r="G55" s="85" t="str">
        <f>査定協会提出用!G55</f>
        <v/>
      </c>
      <c r="H55" s="92" t="str">
        <f>査定協会提出用!H55</f>
        <v/>
      </c>
      <c r="I55" s="103" t="str">
        <f>査定協会提出用!I55</f>
        <v/>
      </c>
      <c r="J55" s="216" t="str">
        <f>査定協会提出用!J55</f>
        <v/>
      </c>
      <c r="K55" s="217">
        <f>査定協会提出用!K55</f>
        <v>0</v>
      </c>
      <c r="L55" s="113"/>
      <c r="M55" s="117" t="s">
        <v>14</v>
      </c>
      <c r="N55" s="124" t="s">
        <v>11</v>
      </c>
    </row>
    <row r="56" spans="2:14" ht="24.9" customHeight="1" x14ac:dyDescent="0.2">
      <c r="B56" s="51" t="str">
        <f>査定協会提出用!B56</f>
        <v/>
      </c>
      <c r="C56" s="60" t="str">
        <f>査定協会提出用!C56</f>
        <v/>
      </c>
      <c r="D56" s="68" t="str">
        <f>査定協会提出用!D56</f>
        <v/>
      </c>
      <c r="E56" s="73" t="str">
        <f>査定協会提出用!E56</f>
        <v/>
      </c>
      <c r="F56" s="132" t="str">
        <f>査定協会提出用!F56</f>
        <v/>
      </c>
      <c r="G56" s="85" t="str">
        <f>査定協会提出用!G56</f>
        <v/>
      </c>
      <c r="H56" s="92" t="str">
        <f>査定協会提出用!H56</f>
        <v/>
      </c>
      <c r="I56" s="103" t="str">
        <f>査定協会提出用!I56</f>
        <v/>
      </c>
      <c r="J56" s="216" t="str">
        <f>査定協会提出用!J56</f>
        <v/>
      </c>
      <c r="K56" s="217">
        <f>査定協会提出用!K56</f>
        <v>0</v>
      </c>
      <c r="L56" s="113"/>
      <c r="M56" s="117" t="s">
        <v>14</v>
      </c>
      <c r="N56" s="124" t="s">
        <v>11</v>
      </c>
    </row>
    <row r="57" spans="2:14" ht="24.9" customHeight="1" x14ac:dyDescent="0.2">
      <c r="B57" s="51" t="str">
        <f>査定協会提出用!B57</f>
        <v/>
      </c>
      <c r="C57" s="60" t="str">
        <f>査定協会提出用!C57</f>
        <v/>
      </c>
      <c r="D57" s="68" t="str">
        <f>査定協会提出用!D57</f>
        <v/>
      </c>
      <c r="E57" s="73" t="str">
        <f>査定協会提出用!E57</f>
        <v/>
      </c>
      <c r="F57" s="132" t="str">
        <f>査定協会提出用!F57</f>
        <v/>
      </c>
      <c r="G57" s="85" t="str">
        <f>査定協会提出用!G57</f>
        <v/>
      </c>
      <c r="H57" s="92" t="str">
        <f>査定協会提出用!H57</f>
        <v/>
      </c>
      <c r="I57" s="103" t="str">
        <f>査定協会提出用!I57</f>
        <v/>
      </c>
      <c r="J57" s="216" t="str">
        <f>査定協会提出用!J57</f>
        <v/>
      </c>
      <c r="K57" s="217">
        <f>査定協会提出用!K57</f>
        <v>0</v>
      </c>
      <c r="L57" s="113"/>
      <c r="M57" s="117" t="s">
        <v>14</v>
      </c>
      <c r="N57" s="124" t="s">
        <v>11</v>
      </c>
    </row>
    <row r="58" spans="2:14" ht="24.9" customHeight="1" x14ac:dyDescent="0.2">
      <c r="B58" s="51" t="str">
        <f>査定協会提出用!B58</f>
        <v/>
      </c>
      <c r="C58" s="60" t="str">
        <f>査定協会提出用!C58</f>
        <v/>
      </c>
      <c r="D58" s="68" t="str">
        <f>査定協会提出用!D58</f>
        <v/>
      </c>
      <c r="E58" s="73" t="str">
        <f>査定協会提出用!E58</f>
        <v/>
      </c>
      <c r="F58" s="132" t="str">
        <f>査定協会提出用!F58</f>
        <v/>
      </c>
      <c r="G58" s="85" t="str">
        <f>査定協会提出用!G58</f>
        <v/>
      </c>
      <c r="H58" s="92" t="str">
        <f>査定協会提出用!H58</f>
        <v/>
      </c>
      <c r="I58" s="103" t="str">
        <f>査定協会提出用!I58</f>
        <v/>
      </c>
      <c r="J58" s="216" t="str">
        <f>査定協会提出用!J58</f>
        <v/>
      </c>
      <c r="K58" s="217">
        <f>査定協会提出用!K58</f>
        <v>0</v>
      </c>
      <c r="L58" s="113"/>
      <c r="M58" s="117" t="s">
        <v>14</v>
      </c>
      <c r="N58" s="124" t="s">
        <v>11</v>
      </c>
    </row>
    <row r="59" spans="2:14" ht="24.9" customHeight="1" x14ac:dyDescent="0.2">
      <c r="B59" s="51" t="str">
        <f>査定協会提出用!B59</f>
        <v/>
      </c>
      <c r="C59" s="60" t="str">
        <f>査定協会提出用!C59</f>
        <v/>
      </c>
      <c r="D59" s="68" t="str">
        <f>査定協会提出用!D59</f>
        <v/>
      </c>
      <c r="E59" s="73" t="str">
        <f>査定協会提出用!E59</f>
        <v/>
      </c>
      <c r="F59" s="132" t="str">
        <f>査定協会提出用!F59</f>
        <v/>
      </c>
      <c r="G59" s="85" t="str">
        <f>査定協会提出用!G59</f>
        <v/>
      </c>
      <c r="H59" s="92" t="str">
        <f>査定協会提出用!H59</f>
        <v/>
      </c>
      <c r="I59" s="103" t="str">
        <f>査定協会提出用!I59</f>
        <v/>
      </c>
      <c r="J59" s="216" t="str">
        <f>査定協会提出用!J59</f>
        <v/>
      </c>
      <c r="K59" s="217">
        <f>査定協会提出用!K59</f>
        <v>0</v>
      </c>
      <c r="L59" s="113"/>
      <c r="M59" s="117" t="s">
        <v>14</v>
      </c>
      <c r="N59" s="124" t="s">
        <v>11</v>
      </c>
    </row>
    <row r="60" spans="2:14" ht="24.9" customHeight="1" x14ac:dyDescent="0.2">
      <c r="B60" s="52" t="str">
        <f>査定協会提出用!B60</f>
        <v/>
      </c>
      <c r="C60" s="61" t="str">
        <f>査定協会提出用!C60</f>
        <v/>
      </c>
      <c r="D60" s="69" t="str">
        <f>査定協会提出用!D60</f>
        <v/>
      </c>
      <c r="E60" s="74" t="str">
        <f>査定協会提出用!E60</f>
        <v/>
      </c>
      <c r="F60" s="81" t="str">
        <f>査定協会提出用!F60</f>
        <v/>
      </c>
      <c r="G60" s="86" t="str">
        <f>査定協会提出用!G60</f>
        <v/>
      </c>
      <c r="H60" s="93" t="str">
        <f>査定協会提出用!H60</f>
        <v/>
      </c>
      <c r="I60" s="104" t="str">
        <f>査定協会提出用!I60</f>
        <v/>
      </c>
      <c r="J60" s="218" t="str">
        <f>査定協会提出用!J60</f>
        <v/>
      </c>
      <c r="K60" s="219">
        <f>査定協会提出用!K60</f>
        <v>0</v>
      </c>
      <c r="L60" s="114"/>
      <c r="M60" s="118" t="s">
        <v>14</v>
      </c>
      <c r="N60" s="125" t="s">
        <v>11</v>
      </c>
    </row>
    <row r="61" spans="2:14" ht="24.9" customHeight="1" x14ac:dyDescent="0.2">
      <c r="B61" s="50" t="str">
        <f>査定協会提出用!B61</f>
        <v/>
      </c>
      <c r="C61" s="59" t="str">
        <f>査定協会提出用!C61</f>
        <v/>
      </c>
      <c r="D61" s="67" t="str">
        <f>査定協会提出用!D61</f>
        <v/>
      </c>
      <c r="E61" s="72" t="str">
        <f>査定協会提出用!E61</f>
        <v/>
      </c>
      <c r="F61" s="131" t="str">
        <f>査定協会提出用!F61</f>
        <v/>
      </c>
      <c r="G61" s="84" t="str">
        <f>査定協会提出用!G61</f>
        <v/>
      </c>
      <c r="H61" s="91" t="str">
        <f>査定協会提出用!H61</f>
        <v/>
      </c>
      <c r="I61" s="102" t="str">
        <f>査定協会提出用!I61</f>
        <v/>
      </c>
      <c r="J61" s="214" t="str">
        <f>査定協会提出用!J61</f>
        <v/>
      </c>
      <c r="K61" s="215">
        <f>査定協会提出用!K61</f>
        <v>0</v>
      </c>
      <c r="L61" s="112"/>
      <c r="M61" s="116" t="s">
        <v>14</v>
      </c>
      <c r="N61" s="123" t="s">
        <v>11</v>
      </c>
    </row>
    <row r="62" spans="2:14" ht="24.9" customHeight="1" x14ac:dyDescent="0.2">
      <c r="B62" s="51" t="str">
        <f>査定協会提出用!B62</f>
        <v/>
      </c>
      <c r="C62" s="60" t="str">
        <f>査定協会提出用!C62</f>
        <v/>
      </c>
      <c r="D62" s="68" t="str">
        <f>査定協会提出用!D62</f>
        <v/>
      </c>
      <c r="E62" s="73" t="str">
        <f>査定協会提出用!E62</f>
        <v/>
      </c>
      <c r="F62" s="132" t="str">
        <f>査定協会提出用!F62</f>
        <v/>
      </c>
      <c r="G62" s="85" t="str">
        <f>査定協会提出用!G62</f>
        <v/>
      </c>
      <c r="H62" s="92" t="str">
        <f>査定協会提出用!H62</f>
        <v/>
      </c>
      <c r="I62" s="103" t="str">
        <f>査定協会提出用!I62</f>
        <v/>
      </c>
      <c r="J62" s="216" t="str">
        <f>査定協会提出用!J62</f>
        <v/>
      </c>
      <c r="K62" s="217">
        <f>査定協会提出用!K62</f>
        <v>0</v>
      </c>
      <c r="L62" s="113"/>
      <c r="M62" s="117" t="s">
        <v>14</v>
      </c>
      <c r="N62" s="124" t="s">
        <v>11</v>
      </c>
    </row>
    <row r="63" spans="2:14" ht="24.9" customHeight="1" x14ac:dyDescent="0.2">
      <c r="B63" s="51" t="str">
        <f>査定協会提出用!B63</f>
        <v/>
      </c>
      <c r="C63" s="60" t="str">
        <f>査定協会提出用!C63</f>
        <v/>
      </c>
      <c r="D63" s="68" t="str">
        <f>査定協会提出用!D63</f>
        <v/>
      </c>
      <c r="E63" s="73" t="str">
        <f>査定協会提出用!E63</f>
        <v/>
      </c>
      <c r="F63" s="132" t="str">
        <f>査定協会提出用!F63</f>
        <v/>
      </c>
      <c r="G63" s="85" t="str">
        <f>査定協会提出用!G63</f>
        <v/>
      </c>
      <c r="H63" s="92" t="str">
        <f>査定協会提出用!H63</f>
        <v/>
      </c>
      <c r="I63" s="103" t="str">
        <f>査定協会提出用!I63</f>
        <v/>
      </c>
      <c r="J63" s="216" t="str">
        <f>査定協会提出用!J63</f>
        <v/>
      </c>
      <c r="K63" s="217">
        <f>査定協会提出用!K63</f>
        <v>0</v>
      </c>
      <c r="L63" s="113"/>
      <c r="M63" s="117" t="s">
        <v>14</v>
      </c>
      <c r="N63" s="124" t="s">
        <v>11</v>
      </c>
    </row>
    <row r="64" spans="2:14" ht="24.9" customHeight="1" x14ac:dyDescent="0.2">
      <c r="B64" s="51" t="str">
        <f>査定協会提出用!B64</f>
        <v/>
      </c>
      <c r="C64" s="60" t="str">
        <f>査定協会提出用!C64</f>
        <v/>
      </c>
      <c r="D64" s="68" t="str">
        <f>査定協会提出用!D64</f>
        <v/>
      </c>
      <c r="E64" s="73" t="str">
        <f>査定協会提出用!E64</f>
        <v/>
      </c>
      <c r="F64" s="132" t="str">
        <f>査定協会提出用!F64</f>
        <v/>
      </c>
      <c r="G64" s="85" t="str">
        <f>査定協会提出用!G64</f>
        <v/>
      </c>
      <c r="H64" s="92" t="str">
        <f>査定協会提出用!H64</f>
        <v/>
      </c>
      <c r="I64" s="103" t="str">
        <f>査定協会提出用!I64</f>
        <v/>
      </c>
      <c r="J64" s="216" t="str">
        <f>査定協会提出用!J64</f>
        <v/>
      </c>
      <c r="K64" s="217">
        <f>査定協会提出用!K64</f>
        <v>0</v>
      </c>
      <c r="L64" s="113"/>
      <c r="M64" s="117" t="s">
        <v>14</v>
      </c>
      <c r="N64" s="124" t="s">
        <v>11</v>
      </c>
    </row>
    <row r="65" spans="2:14" ht="24.9" customHeight="1" x14ac:dyDescent="0.2">
      <c r="B65" s="51" t="str">
        <f>査定協会提出用!B65</f>
        <v/>
      </c>
      <c r="C65" s="60" t="str">
        <f>査定協会提出用!C65</f>
        <v/>
      </c>
      <c r="D65" s="68" t="str">
        <f>査定協会提出用!D65</f>
        <v/>
      </c>
      <c r="E65" s="73" t="str">
        <f>査定協会提出用!E65</f>
        <v/>
      </c>
      <c r="F65" s="132" t="str">
        <f>査定協会提出用!F65</f>
        <v/>
      </c>
      <c r="G65" s="85" t="str">
        <f>査定協会提出用!G65</f>
        <v/>
      </c>
      <c r="H65" s="92" t="str">
        <f>査定協会提出用!H65</f>
        <v/>
      </c>
      <c r="I65" s="103" t="str">
        <f>査定協会提出用!I65</f>
        <v/>
      </c>
      <c r="J65" s="216" t="str">
        <f>査定協会提出用!J65</f>
        <v/>
      </c>
      <c r="K65" s="217">
        <f>査定協会提出用!K65</f>
        <v>0</v>
      </c>
      <c r="L65" s="113"/>
      <c r="M65" s="117" t="s">
        <v>14</v>
      </c>
      <c r="N65" s="124" t="s">
        <v>11</v>
      </c>
    </row>
    <row r="66" spans="2:14" ht="24.9" customHeight="1" x14ac:dyDescent="0.2">
      <c r="B66" s="51" t="str">
        <f>査定協会提出用!B66</f>
        <v/>
      </c>
      <c r="C66" s="60" t="str">
        <f>査定協会提出用!C66</f>
        <v/>
      </c>
      <c r="D66" s="68" t="str">
        <f>査定協会提出用!D66</f>
        <v/>
      </c>
      <c r="E66" s="73" t="str">
        <f>査定協会提出用!E66</f>
        <v/>
      </c>
      <c r="F66" s="132" t="str">
        <f>査定協会提出用!F66</f>
        <v/>
      </c>
      <c r="G66" s="85" t="str">
        <f>査定協会提出用!G66</f>
        <v/>
      </c>
      <c r="H66" s="92" t="str">
        <f>査定協会提出用!H66</f>
        <v/>
      </c>
      <c r="I66" s="103" t="str">
        <f>査定協会提出用!I66</f>
        <v/>
      </c>
      <c r="J66" s="216" t="str">
        <f>査定協会提出用!J66</f>
        <v/>
      </c>
      <c r="K66" s="217">
        <f>査定協会提出用!K66</f>
        <v>0</v>
      </c>
      <c r="L66" s="113"/>
      <c r="M66" s="117" t="s">
        <v>14</v>
      </c>
      <c r="N66" s="124" t="s">
        <v>11</v>
      </c>
    </row>
    <row r="67" spans="2:14" ht="24.9" customHeight="1" x14ac:dyDescent="0.2">
      <c r="B67" s="51" t="str">
        <f>査定協会提出用!B67</f>
        <v/>
      </c>
      <c r="C67" s="60" t="str">
        <f>査定協会提出用!C67</f>
        <v/>
      </c>
      <c r="D67" s="68" t="str">
        <f>査定協会提出用!D67</f>
        <v/>
      </c>
      <c r="E67" s="73" t="str">
        <f>査定協会提出用!E67</f>
        <v/>
      </c>
      <c r="F67" s="132" t="str">
        <f>査定協会提出用!F67</f>
        <v/>
      </c>
      <c r="G67" s="85" t="str">
        <f>査定協会提出用!G67</f>
        <v/>
      </c>
      <c r="H67" s="92" t="str">
        <f>査定協会提出用!H67</f>
        <v/>
      </c>
      <c r="I67" s="103" t="str">
        <f>査定協会提出用!I67</f>
        <v/>
      </c>
      <c r="J67" s="216" t="str">
        <f>査定協会提出用!J67</f>
        <v/>
      </c>
      <c r="K67" s="217">
        <f>査定協会提出用!K67</f>
        <v>0</v>
      </c>
      <c r="L67" s="113"/>
      <c r="M67" s="117" t="s">
        <v>14</v>
      </c>
      <c r="N67" s="124" t="s">
        <v>11</v>
      </c>
    </row>
    <row r="68" spans="2:14" ht="24.9" customHeight="1" x14ac:dyDescent="0.2">
      <c r="B68" s="51" t="str">
        <f>査定協会提出用!B68</f>
        <v/>
      </c>
      <c r="C68" s="60" t="str">
        <f>査定協会提出用!C68</f>
        <v/>
      </c>
      <c r="D68" s="68" t="str">
        <f>査定協会提出用!D68</f>
        <v/>
      </c>
      <c r="E68" s="73" t="str">
        <f>査定協会提出用!E68</f>
        <v/>
      </c>
      <c r="F68" s="132" t="str">
        <f>査定協会提出用!F68</f>
        <v/>
      </c>
      <c r="G68" s="85" t="str">
        <f>査定協会提出用!G68</f>
        <v/>
      </c>
      <c r="H68" s="92" t="str">
        <f>査定協会提出用!H68</f>
        <v/>
      </c>
      <c r="I68" s="103" t="str">
        <f>査定協会提出用!I68</f>
        <v/>
      </c>
      <c r="J68" s="216" t="str">
        <f>査定協会提出用!J68</f>
        <v/>
      </c>
      <c r="K68" s="217">
        <f>査定協会提出用!K68</f>
        <v>0</v>
      </c>
      <c r="L68" s="113"/>
      <c r="M68" s="117" t="s">
        <v>14</v>
      </c>
      <c r="N68" s="124" t="s">
        <v>11</v>
      </c>
    </row>
    <row r="69" spans="2:14" ht="24.9" customHeight="1" x14ac:dyDescent="0.2">
      <c r="B69" s="51" t="str">
        <f>査定協会提出用!B69</f>
        <v/>
      </c>
      <c r="C69" s="60" t="str">
        <f>査定協会提出用!C69</f>
        <v/>
      </c>
      <c r="D69" s="68" t="str">
        <f>査定協会提出用!D69</f>
        <v/>
      </c>
      <c r="E69" s="73" t="str">
        <f>査定協会提出用!E69</f>
        <v/>
      </c>
      <c r="F69" s="132" t="str">
        <f>査定協会提出用!F69</f>
        <v/>
      </c>
      <c r="G69" s="85" t="str">
        <f>査定協会提出用!G69</f>
        <v/>
      </c>
      <c r="H69" s="92" t="str">
        <f>査定協会提出用!H69</f>
        <v/>
      </c>
      <c r="I69" s="103" t="str">
        <f>査定協会提出用!I69</f>
        <v/>
      </c>
      <c r="J69" s="216" t="str">
        <f>査定協会提出用!J69</f>
        <v/>
      </c>
      <c r="K69" s="217">
        <f>査定協会提出用!K69</f>
        <v>0</v>
      </c>
      <c r="L69" s="113"/>
      <c r="M69" s="117" t="s">
        <v>14</v>
      </c>
      <c r="N69" s="124" t="s">
        <v>11</v>
      </c>
    </row>
    <row r="70" spans="2:14" ht="24.9" customHeight="1" x14ac:dyDescent="0.2">
      <c r="B70" s="51" t="str">
        <f>査定協会提出用!B70</f>
        <v/>
      </c>
      <c r="C70" s="60" t="str">
        <f>査定協会提出用!C70</f>
        <v/>
      </c>
      <c r="D70" s="68" t="str">
        <f>査定協会提出用!D70</f>
        <v/>
      </c>
      <c r="E70" s="73" t="str">
        <f>査定協会提出用!E70</f>
        <v/>
      </c>
      <c r="F70" s="132" t="str">
        <f>査定協会提出用!F70</f>
        <v/>
      </c>
      <c r="G70" s="85" t="str">
        <f>査定協会提出用!G70</f>
        <v/>
      </c>
      <c r="H70" s="92" t="str">
        <f>査定協会提出用!H70</f>
        <v/>
      </c>
      <c r="I70" s="103" t="str">
        <f>査定協会提出用!I70</f>
        <v/>
      </c>
      <c r="J70" s="216" t="str">
        <f>査定協会提出用!J70</f>
        <v/>
      </c>
      <c r="K70" s="217">
        <f>査定協会提出用!K70</f>
        <v>0</v>
      </c>
      <c r="L70" s="113"/>
      <c r="M70" s="117" t="s">
        <v>14</v>
      </c>
      <c r="N70" s="124" t="s">
        <v>11</v>
      </c>
    </row>
    <row r="71" spans="2:14" ht="24.9" customHeight="1" x14ac:dyDescent="0.2">
      <c r="B71" s="51" t="str">
        <f>査定協会提出用!B71</f>
        <v/>
      </c>
      <c r="C71" s="60" t="str">
        <f>査定協会提出用!C71</f>
        <v/>
      </c>
      <c r="D71" s="68" t="str">
        <f>査定協会提出用!D71</f>
        <v/>
      </c>
      <c r="E71" s="73" t="str">
        <f>査定協会提出用!E71</f>
        <v/>
      </c>
      <c r="F71" s="132" t="str">
        <f>査定協会提出用!F71</f>
        <v/>
      </c>
      <c r="G71" s="85" t="str">
        <f>査定協会提出用!G71</f>
        <v/>
      </c>
      <c r="H71" s="92" t="str">
        <f>査定協会提出用!H71</f>
        <v/>
      </c>
      <c r="I71" s="103" t="str">
        <f>査定協会提出用!I71</f>
        <v/>
      </c>
      <c r="J71" s="216" t="str">
        <f>査定協会提出用!J71</f>
        <v/>
      </c>
      <c r="K71" s="217">
        <f>査定協会提出用!K71</f>
        <v>0</v>
      </c>
      <c r="L71" s="113"/>
      <c r="M71" s="117" t="s">
        <v>14</v>
      </c>
      <c r="N71" s="124" t="s">
        <v>11</v>
      </c>
    </row>
    <row r="72" spans="2:14" ht="24.9" customHeight="1" x14ac:dyDescent="0.2">
      <c r="B72" s="51" t="str">
        <f>査定協会提出用!B72</f>
        <v/>
      </c>
      <c r="C72" s="60" t="str">
        <f>査定協会提出用!C72</f>
        <v/>
      </c>
      <c r="D72" s="68" t="str">
        <f>査定協会提出用!D72</f>
        <v/>
      </c>
      <c r="E72" s="73" t="str">
        <f>査定協会提出用!E72</f>
        <v/>
      </c>
      <c r="F72" s="132" t="str">
        <f>査定協会提出用!F72</f>
        <v/>
      </c>
      <c r="G72" s="85" t="str">
        <f>査定協会提出用!G72</f>
        <v/>
      </c>
      <c r="H72" s="92" t="str">
        <f>査定協会提出用!H72</f>
        <v/>
      </c>
      <c r="I72" s="103" t="str">
        <f>査定協会提出用!I72</f>
        <v/>
      </c>
      <c r="J72" s="216" t="str">
        <f>査定協会提出用!J72</f>
        <v/>
      </c>
      <c r="K72" s="217">
        <f>査定協会提出用!K72</f>
        <v>0</v>
      </c>
      <c r="L72" s="113"/>
      <c r="M72" s="117" t="s">
        <v>14</v>
      </c>
      <c r="N72" s="124" t="s">
        <v>11</v>
      </c>
    </row>
    <row r="73" spans="2:14" ht="24.9" customHeight="1" x14ac:dyDescent="0.2">
      <c r="B73" s="51" t="str">
        <f>査定協会提出用!B73</f>
        <v/>
      </c>
      <c r="C73" s="60" t="str">
        <f>査定協会提出用!C73</f>
        <v/>
      </c>
      <c r="D73" s="68" t="str">
        <f>査定協会提出用!D73</f>
        <v/>
      </c>
      <c r="E73" s="73" t="str">
        <f>査定協会提出用!E73</f>
        <v/>
      </c>
      <c r="F73" s="132" t="str">
        <f>査定協会提出用!F73</f>
        <v/>
      </c>
      <c r="G73" s="85" t="str">
        <f>査定協会提出用!G73</f>
        <v/>
      </c>
      <c r="H73" s="92" t="str">
        <f>査定協会提出用!H73</f>
        <v/>
      </c>
      <c r="I73" s="103" t="str">
        <f>査定協会提出用!I73</f>
        <v/>
      </c>
      <c r="J73" s="216" t="str">
        <f>査定協会提出用!J73</f>
        <v/>
      </c>
      <c r="K73" s="217">
        <f>査定協会提出用!K73</f>
        <v>0</v>
      </c>
      <c r="L73" s="113"/>
      <c r="M73" s="117" t="s">
        <v>14</v>
      </c>
      <c r="N73" s="124" t="s">
        <v>11</v>
      </c>
    </row>
    <row r="74" spans="2:14" ht="24.9" customHeight="1" x14ac:dyDescent="0.2">
      <c r="B74" s="51" t="str">
        <f>査定協会提出用!B74</f>
        <v/>
      </c>
      <c r="C74" s="60" t="str">
        <f>査定協会提出用!C74</f>
        <v/>
      </c>
      <c r="D74" s="68" t="str">
        <f>査定協会提出用!D74</f>
        <v/>
      </c>
      <c r="E74" s="73" t="str">
        <f>査定協会提出用!E74</f>
        <v/>
      </c>
      <c r="F74" s="132" t="str">
        <f>査定協会提出用!F74</f>
        <v/>
      </c>
      <c r="G74" s="85" t="str">
        <f>査定協会提出用!G74</f>
        <v/>
      </c>
      <c r="H74" s="92" t="str">
        <f>査定協会提出用!H74</f>
        <v/>
      </c>
      <c r="I74" s="103" t="str">
        <f>査定協会提出用!I74</f>
        <v/>
      </c>
      <c r="J74" s="216" t="str">
        <f>査定協会提出用!J74</f>
        <v/>
      </c>
      <c r="K74" s="217">
        <f>査定協会提出用!K74</f>
        <v>0</v>
      </c>
      <c r="L74" s="113"/>
      <c r="M74" s="117" t="s">
        <v>14</v>
      </c>
      <c r="N74" s="124" t="s">
        <v>11</v>
      </c>
    </row>
    <row r="75" spans="2:14" ht="24.9" customHeight="1" x14ac:dyDescent="0.2">
      <c r="B75" s="51" t="str">
        <f>査定協会提出用!B75</f>
        <v/>
      </c>
      <c r="C75" s="60" t="str">
        <f>査定協会提出用!C75</f>
        <v/>
      </c>
      <c r="D75" s="68" t="str">
        <f>査定協会提出用!D75</f>
        <v/>
      </c>
      <c r="E75" s="73" t="str">
        <f>査定協会提出用!E75</f>
        <v/>
      </c>
      <c r="F75" s="132" t="str">
        <f>査定協会提出用!F75</f>
        <v/>
      </c>
      <c r="G75" s="85" t="str">
        <f>査定協会提出用!G75</f>
        <v/>
      </c>
      <c r="H75" s="92" t="str">
        <f>査定協会提出用!H75</f>
        <v/>
      </c>
      <c r="I75" s="103" t="str">
        <f>査定協会提出用!I75</f>
        <v/>
      </c>
      <c r="J75" s="216" t="str">
        <f>査定協会提出用!J75</f>
        <v/>
      </c>
      <c r="K75" s="217">
        <f>査定協会提出用!K75</f>
        <v>0</v>
      </c>
      <c r="L75" s="113"/>
      <c r="M75" s="117" t="s">
        <v>14</v>
      </c>
      <c r="N75" s="124" t="s">
        <v>11</v>
      </c>
    </row>
    <row r="76" spans="2:14" ht="24.9" customHeight="1" x14ac:dyDescent="0.2">
      <c r="B76" s="51" t="str">
        <f>査定協会提出用!B76</f>
        <v/>
      </c>
      <c r="C76" s="60" t="str">
        <f>査定協会提出用!C76</f>
        <v/>
      </c>
      <c r="D76" s="68" t="str">
        <f>査定協会提出用!D76</f>
        <v/>
      </c>
      <c r="E76" s="73" t="str">
        <f>査定協会提出用!E76</f>
        <v/>
      </c>
      <c r="F76" s="132" t="str">
        <f>査定協会提出用!F76</f>
        <v/>
      </c>
      <c r="G76" s="85" t="str">
        <f>査定協会提出用!G76</f>
        <v/>
      </c>
      <c r="H76" s="92" t="str">
        <f>査定協会提出用!H76</f>
        <v/>
      </c>
      <c r="I76" s="103" t="str">
        <f>査定協会提出用!I76</f>
        <v/>
      </c>
      <c r="J76" s="216" t="str">
        <f>査定協会提出用!J76</f>
        <v/>
      </c>
      <c r="K76" s="217">
        <f>査定協会提出用!K76</f>
        <v>0</v>
      </c>
      <c r="L76" s="113"/>
      <c r="M76" s="117" t="s">
        <v>14</v>
      </c>
      <c r="N76" s="124" t="s">
        <v>11</v>
      </c>
    </row>
    <row r="77" spans="2:14" ht="24.9" customHeight="1" x14ac:dyDescent="0.2">
      <c r="B77" s="51" t="str">
        <f>査定協会提出用!B77</f>
        <v/>
      </c>
      <c r="C77" s="60" t="str">
        <f>査定協会提出用!C77</f>
        <v/>
      </c>
      <c r="D77" s="68" t="str">
        <f>査定協会提出用!D77</f>
        <v/>
      </c>
      <c r="E77" s="73" t="str">
        <f>査定協会提出用!E77</f>
        <v/>
      </c>
      <c r="F77" s="132" t="str">
        <f>査定協会提出用!F77</f>
        <v/>
      </c>
      <c r="G77" s="85" t="str">
        <f>査定協会提出用!G77</f>
        <v/>
      </c>
      <c r="H77" s="92" t="str">
        <f>査定協会提出用!H77</f>
        <v/>
      </c>
      <c r="I77" s="103" t="str">
        <f>査定協会提出用!I77</f>
        <v/>
      </c>
      <c r="J77" s="216" t="str">
        <f>査定協会提出用!J77</f>
        <v/>
      </c>
      <c r="K77" s="217">
        <f>査定協会提出用!K77</f>
        <v>0</v>
      </c>
      <c r="L77" s="113"/>
      <c r="M77" s="117" t="s">
        <v>14</v>
      </c>
      <c r="N77" s="124" t="s">
        <v>11</v>
      </c>
    </row>
    <row r="78" spans="2:14" ht="24.9" customHeight="1" x14ac:dyDescent="0.2">
      <c r="B78" s="51" t="str">
        <f>査定協会提出用!B78</f>
        <v/>
      </c>
      <c r="C78" s="60" t="str">
        <f>査定協会提出用!C78</f>
        <v/>
      </c>
      <c r="D78" s="68" t="str">
        <f>査定協会提出用!D78</f>
        <v/>
      </c>
      <c r="E78" s="73" t="str">
        <f>査定協会提出用!E78</f>
        <v/>
      </c>
      <c r="F78" s="132" t="str">
        <f>査定協会提出用!F78</f>
        <v/>
      </c>
      <c r="G78" s="85" t="str">
        <f>査定協会提出用!G78</f>
        <v/>
      </c>
      <c r="H78" s="92" t="str">
        <f>査定協会提出用!H78</f>
        <v/>
      </c>
      <c r="I78" s="103" t="str">
        <f>査定協会提出用!I78</f>
        <v/>
      </c>
      <c r="J78" s="216" t="str">
        <f>査定協会提出用!J78</f>
        <v/>
      </c>
      <c r="K78" s="217">
        <f>査定協会提出用!K78</f>
        <v>0</v>
      </c>
      <c r="L78" s="113"/>
      <c r="M78" s="117" t="s">
        <v>14</v>
      </c>
      <c r="N78" s="124" t="s">
        <v>11</v>
      </c>
    </row>
    <row r="79" spans="2:14" ht="24.9" customHeight="1" x14ac:dyDescent="0.2">
      <c r="B79" s="51" t="str">
        <f>査定協会提出用!B79</f>
        <v/>
      </c>
      <c r="C79" s="60" t="str">
        <f>査定協会提出用!C79</f>
        <v/>
      </c>
      <c r="D79" s="68" t="str">
        <f>査定協会提出用!D79</f>
        <v/>
      </c>
      <c r="E79" s="73" t="str">
        <f>査定協会提出用!E79</f>
        <v/>
      </c>
      <c r="F79" s="132" t="str">
        <f>査定協会提出用!F79</f>
        <v/>
      </c>
      <c r="G79" s="85" t="str">
        <f>査定協会提出用!G79</f>
        <v/>
      </c>
      <c r="H79" s="92" t="str">
        <f>査定協会提出用!H79</f>
        <v/>
      </c>
      <c r="I79" s="103" t="str">
        <f>査定協会提出用!I79</f>
        <v/>
      </c>
      <c r="J79" s="216" t="str">
        <f>査定協会提出用!J79</f>
        <v/>
      </c>
      <c r="K79" s="217">
        <f>査定協会提出用!K79</f>
        <v>0</v>
      </c>
      <c r="L79" s="113"/>
      <c r="M79" s="117" t="s">
        <v>14</v>
      </c>
      <c r="N79" s="124" t="s">
        <v>11</v>
      </c>
    </row>
    <row r="80" spans="2:14" ht="24.9" customHeight="1" x14ac:dyDescent="0.2">
      <c r="B80" s="52" t="str">
        <f>査定協会提出用!B80</f>
        <v/>
      </c>
      <c r="C80" s="61" t="str">
        <f>査定協会提出用!C80</f>
        <v/>
      </c>
      <c r="D80" s="69" t="str">
        <f>査定協会提出用!D80</f>
        <v/>
      </c>
      <c r="E80" s="74" t="str">
        <f>査定協会提出用!E80</f>
        <v/>
      </c>
      <c r="F80" s="81" t="str">
        <f>査定協会提出用!F80</f>
        <v/>
      </c>
      <c r="G80" s="86" t="str">
        <f>査定協会提出用!G80</f>
        <v/>
      </c>
      <c r="H80" s="93" t="str">
        <f>査定協会提出用!H80</f>
        <v/>
      </c>
      <c r="I80" s="104" t="str">
        <f>査定協会提出用!I80</f>
        <v/>
      </c>
      <c r="J80" s="218" t="str">
        <f>査定協会提出用!J80</f>
        <v/>
      </c>
      <c r="K80" s="219">
        <f>査定協会提出用!K80</f>
        <v>0</v>
      </c>
      <c r="L80" s="114"/>
      <c r="M80" s="118" t="s">
        <v>14</v>
      </c>
      <c r="N80" s="125" t="s">
        <v>11</v>
      </c>
    </row>
    <row r="81" spans="2:14" ht="24.9" customHeight="1" x14ac:dyDescent="0.2">
      <c r="B81" s="50" t="str">
        <f>査定協会提出用!B81</f>
        <v/>
      </c>
      <c r="C81" s="59" t="str">
        <f>査定協会提出用!C81</f>
        <v/>
      </c>
      <c r="D81" s="67" t="str">
        <f>査定協会提出用!D81</f>
        <v/>
      </c>
      <c r="E81" s="72" t="str">
        <f>査定協会提出用!E81</f>
        <v/>
      </c>
      <c r="F81" s="131" t="str">
        <f>査定協会提出用!F81</f>
        <v/>
      </c>
      <c r="G81" s="84" t="str">
        <f>査定協会提出用!G81</f>
        <v/>
      </c>
      <c r="H81" s="91" t="str">
        <f>査定協会提出用!H81</f>
        <v/>
      </c>
      <c r="I81" s="102" t="str">
        <f>査定協会提出用!I81</f>
        <v/>
      </c>
      <c r="J81" s="214" t="str">
        <f>査定協会提出用!J81</f>
        <v/>
      </c>
      <c r="K81" s="215">
        <f>査定協会提出用!K81</f>
        <v>0</v>
      </c>
      <c r="L81" s="112"/>
      <c r="M81" s="116" t="s">
        <v>14</v>
      </c>
      <c r="N81" s="123" t="s">
        <v>11</v>
      </c>
    </row>
    <row r="82" spans="2:14" ht="24.9" customHeight="1" x14ac:dyDescent="0.2">
      <c r="B82" s="51" t="str">
        <f>査定協会提出用!B82</f>
        <v/>
      </c>
      <c r="C82" s="60" t="str">
        <f>査定協会提出用!C82</f>
        <v/>
      </c>
      <c r="D82" s="68" t="str">
        <f>査定協会提出用!D82</f>
        <v/>
      </c>
      <c r="E82" s="73" t="str">
        <f>査定協会提出用!E82</f>
        <v/>
      </c>
      <c r="F82" s="132" t="str">
        <f>査定協会提出用!F82</f>
        <v/>
      </c>
      <c r="G82" s="85" t="str">
        <f>査定協会提出用!G82</f>
        <v/>
      </c>
      <c r="H82" s="92" t="str">
        <f>査定協会提出用!H82</f>
        <v/>
      </c>
      <c r="I82" s="103" t="str">
        <f>査定協会提出用!I82</f>
        <v/>
      </c>
      <c r="J82" s="216" t="str">
        <f>査定協会提出用!J82</f>
        <v/>
      </c>
      <c r="K82" s="217">
        <f>査定協会提出用!K82</f>
        <v>0</v>
      </c>
      <c r="L82" s="113"/>
      <c r="M82" s="117" t="s">
        <v>14</v>
      </c>
      <c r="N82" s="124" t="s">
        <v>11</v>
      </c>
    </row>
    <row r="83" spans="2:14" ht="24.9" customHeight="1" x14ac:dyDescent="0.2">
      <c r="B83" s="51" t="str">
        <f>査定協会提出用!B83</f>
        <v/>
      </c>
      <c r="C83" s="60" t="str">
        <f>査定協会提出用!C83</f>
        <v/>
      </c>
      <c r="D83" s="68" t="str">
        <f>査定協会提出用!D83</f>
        <v/>
      </c>
      <c r="E83" s="73" t="str">
        <f>査定協会提出用!E83</f>
        <v/>
      </c>
      <c r="F83" s="132" t="str">
        <f>査定協会提出用!F83</f>
        <v/>
      </c>
      <c r="G83" s="85" t="str">
        <f>査定協会提出用!G83</f>
        <v/>
      </c>
      <c r="H83" s="92" t="str">
        <f>査定協会提出用!H83</f>
        <v/>
      </c>
      <c r="I83" s="103" t="str">
        <f>査定協会提出用!I83</f>
        <v/>
      </c>
      <c r="J83" s="216" t="str">
        <f>査定協会提出用!J83</f>
        <v/>
      </c>
      <c r="K83" s="217">
        <f>査定協会提出用!K83</f>
        <v>0</v>
      </c>
      <c r="L83" s="113"/>
      <c r="M83" s="117" t="s">
        <v>14</v>
      </c>
      <c r="N83" s="124" t="s">
        <v>11</v>
      </c>
    </row>
    <row r="84" spans="2:14" ht="24.9" customHeight="1" x14ac:dyDescent="0.2">
      <c r="B84" s="51" t="str">
        <f>査定協会提出用!B84</f>
        <v/>
      </c>
      <c r="C84" s="60" t="str">
        <f>査定協会提出用!C84</f>
        <v/>
      </c>
      <c r="D84" s="68" t="str">
        <f>査定協会提出用!D84</f>
        <v/>
      </c>
      <c r="E84" s="73" t="str">
        <f>査定協会提出用!E84</f>
        <v/>
      </c>
      <c r="F84" s="132" t="str">
        <f>査定協会提出用!F84</f>
        <v/>
      </c>
      <c r="G84" s="85" t="str">
        <f>査定協会提出用!G84</f>
        <v/>
      </c>
      <c r="H84" s="92" t="str">
        <f>査定協会提出用!H84</f>
        <v/>
      </c>
      <c r="I84" s="103" t="str">
        <f>査定協会提出用!I84</f>
        <v/>
      </c>
      <c r="J84" s="216" t="str">
        <f>査定協会提出用!J84</f>
        <v/>
      </c>
      <c r="K84" s="217">
        <f>査定協会提出用!K84</f>
        <v>0</v>
      </c>
      <c r="L84" s="113"/>
      <c r="M84" s="117" t="s">
        <v>14</v>
      </c>
      <c r="N84" s="124" t="s">
        <v>11</v>
      </c>
    </row>
    <row r="85" spans="2:14" ht="24.9" customHeight="1" x14ac:dyDescent="0.2">
      <c r="B85" s="51" t="str">
        <f>査定協会提出用!B85</f>
        <v/>
      </c>
      <c r="C85" s="60" t="str">
        <f>査定協会提出用!C85</f>
        <v/>
      </c>
      <c r="D85" s="68" t="str">
        <f>査定協会提出用!D85</f>
        <v/>
      </c>
      <c r="E85" s="73" t="str">
        <f>査定協会提出用!E85</f>
        <v/>
      </c>
      <c r="F85" s="132" t="str">
        <f>査定協会提出用!F85</f>
        <v/>
      </c>
      <c r="G85" s="85" t="str">
        <f>査定協会提出用!G85</f>
        <v/>
      </c>
      <c r="H85" s="92" t="str">
        <f>査定協会提出用!H85</f>
        <v/>
      </c>
      <c r="I85" s="103" t="str">
        <f>査定協会提出用!I85</f>
        <v/>
      </c>
      <c r="J85" s="216" t="str">
        <f>査定協会提出用!J85</f>
        <v/>
      </c>
      <c r="K85" s="217">
        <f>査定協会提出用!K85</f>
        <v>0</v>
      </c>
      <c r="L85" s="113"/>
      <c r="M85" s="117" t="s">
        <v>14</v>
      </c>
      <c r="N85" s="124" t="s">
        <v>11</v>
      </c>
    </row>
    <row r="86" spans="2:14" ht="24.9" customHeight="1" x14ac:dyDescent="0.2">
      <c r="B86" s="51" t="str">
        <f>査定協会提出用!B86</f>
        <v/>
      </c>
      <c r="C86" s="60" t="str">
        <f>査定協会提出用!C86</f>
        <v/>
      </c>
      <c r="D86" s="68" t="str">
        <f>査定協会提出用!D86</f>
        <v/>
      </c>
      <c r="E86" s="73" t="str">
        <f>査定協会提出用!E86</f>
        <v/>
      </c>
      <c r="F86" s="132" t="str">
        <f>査定協会提出用!F86</f>
        <v/>
      </c>
      <c r="G86" s="85" t="str">
        <f>査定協会提出用!G86</f>
        <v/>
      </c>
      <c r="H86" s="92" t="str">
        <f>査定協会提出用!H86</f>
        <v/>
      </c>
      <c r="I86" s="103" t="str">
        <f>査定協会提出用!I86</f>
        <v/>
      </c>
      <c r="J86" s="216" t="str">
        <f>査定協会提出用!J86</f>
        <v/>
      </c>
      <c r="K86" s="217">
        <f>査定協会提出用!K86</f>
        <v>0</v>
      </c>
      <c r="L86" s="113"/>
      <c r="M86" s="117" t="s">
        <v>14</v>
      </c>
      <c r="N86" s="124" t="s">
        <v>11</v>
      </c>
    </row>
    <row r="87" spans="2:14" ht="24.9" customHeight="1" x14ac:dyDescent="0.2">
      <c r="B87" s="51" t="str">
        <f>査定協会提出用!B87</f>
        <v/>
      </c>
      <c r="C87" s="60" t="str">
        <f>査定協会提出用!C87</f>
        <v/>
      </c>
      <c r="D87" s="68" t="str">
        <f>査定協会提出用!D87</f>
        <v/>
      </c>
      <c r="E87" s="73" t="str">
        <f>査定協会提出用!E87</f>
        <v/>
      </c>
      <c r="F87" s="132" t="str">
        <f>査定協会提出用!F87</f>
        <v/>
      </c>
      <c r="G87" s="85" t="str">
        <f>査定協会提出用!G87</f>
        <v/>
      </c>
      <c r="H87" s="92" t="str">
        <f>査定協会提出用!H87</f>
        <v/>
      </c>
      <c r="I87" s="103" t="str">
        <f>査定協会提出用!I87</f>
        <v/>
      </c>
      <c r="J87" s="216" t="str">
        <f>査定協会提出用!J87</f>
        <v/>
      </c>
      <c r="K87" s="217">
        <f>査定協会提出用!K87</f>
        <v>0</v>
      </c>
      <c r="L87" s="113"/>
      <c r="M87" s="117" t="s">
        <v>14</v>
      </c>
      <c r="N87" s="124" t="s">
        <v>11</v>
      </c>
    </row>
    <row r="88" spans="2:14" ht="24.9" customHeight="1" x14ac:dyDescent="0.2">
      <c r="B88" s="51" t="str">
        <f>査定協会提出用!B88</f>
        <v/>
      </c>
      <c r="C88" s="60" t="str">
        <f>査定協会提出用!C88</f>
        <v/>
      </c>
      <c r="D88" s="68" t="str">
        <f>査定協会提出用!D88</f>
        <v/>
      </c>
      <c r="E88" s="73" t="str">
        <f>査定協会提出用!E88</f>
        <v/>
      </c>
      <c r="F88" s="132" t="str">
        <f>査定協会提出用!F88</f>
        <v/>
      </c>
      <c r="G88" s="85" t="str">
        <f>査定協会提出用!G88</f>
        <v/>
      </c>
      <c r="H88" s="92" t="str">
        <f>査定協会提出用!H88</f>
        <v/>
      </c>
      <c r="I88" s="103" t="str">
        <f>査定協会提出用!I88</f>
        <v/>
      </c>
      <c r="J88" s="216" t="str">
        <f>査定協会提出用!J88</f>
        <v/>
      </c>
      <c r="K88" s="217">
        <f>査定協会提出用!K88</f>
        <v>0</v>
      </c>
      <c r="L88" s="113"/>
      <c r="M88" s="117" t="s">
        <v>14</v>
      </c>
      <c r="N88" s="124" t="s">
        <v>11</v>
      </c>
    </row>
    <row r="89" spans="2:14" ht="24.9" customHeight="1" x14ac:dyDescent="0.2">
      <c r="B89" s="51" t="str">
        <f>査定協会提出用!B89</f>
        <v/>
      </c>
      <c r="C89" s="60" t="str">
        <f>査定協会提出用!C89</f>
        <v/>
      </c>
      <c r="D89" s="68" t="str">
        <f>査定協会提出用!D89</f>
        <v/>
      </c>
      <c r="E89" s="73" t="str">
        <f>査定協会提出用!E89</f>
        <v/>
      </c>
      <c r="F89" s="132" t="str">
        <f>査定協会提出用!F89</f>
        <v/>
      </c>
      <c r="G89" s="85" t="str">
        <f>査定協会提出用!G89</f>
        <v/>
      </c>
      <c r="H89" s="92" t="str">
        <f>査定協会提出用!H89</f>
        <v/>
      </c>
      <c r="I89" s="103" t="str">
        <f>査定協会提出用!I89</f>
        <v/>
      </c>
      <c r="J89" s="216" t="str">
        <f>査定協会提出用!J89</f>
        <v/>
      </c>
      <c r="K89" s="217">
        <f>査定協会提出用!K89</f>
        <v>0</v>
      </c>
      <c r="L89" s="113"/>
      <c r="M89" s="117" t="s">
        <v>14</v>
      </c>
      <c r="N89" s="124" t="s">
        <v>11</v>
      </c>
    </row>
    <row r="90" spans="2:14" ht="24.9" customHeight="1" x14ac:dyDescent="0.2">
      <c r="B90" s="51" t="str">
        <f>査定協会提出用!B90</f>
        <v/>
      </c>
      <c r="C90" s="60" t="str">
        <f>査定協会提出用!C90</f>
        <v/>
      </c>
      <c r="D90" s="68" t="str">
        <f>査定協会提出用!D90</f>
        <v/>
      </c>
      <c r="E90" s="73" t="str">
        <f>査定協会提出用!E90</f>
        <v/>
      </c>
      <c r="F90" s="132" t="str">
        <f>査定協会提出用!F90</f>
        <v/>
      </c>
      <c r="G90" s="85" t="str">
        <f>査定協会提出用!G90</f>
        <v/>
      </c>
      <c r="H90" s="92" t="str">
        <f>査定協会提出用!H90</f>
        <v/>
      </c>
      <c r="I90" s="103" t="str">
        <f>査定協会提出用!I90</f>
        <v/>
      </c>
      <c r="J90" s="216" t="str">
        <f>査定協会提出用!J90</f>
        <v/>
      </c>
      <c r="K90" s="217">
        <f>査定協会提出用!K90</f>
        <v>0</v>
      </c>
      <c r="L90" s="113"/>
      <c r="M90" s="117" t="s">
        <v>14</v>
      </c>
      <c r="N90" s="124" t="s">
        <v>11</v>
      </c>
    </row>
    <row r="91" spans="2:14" ht="24.9" customHeight="1" x14ac:dyDescent="0.2">
      <c r="B91" s="51" t="str">
        <f>査定協会提出用!B91</f>
        <v/>
      </c>
      <c r="C91" s="60" t="str">
        <f>査定協会提出用!C91</f>
        <v/>
      </c>
      <c r="D91" s="68" t="str">
        <f>査定協会提出用!D91</f>
        <v/>
      </c>
      <c r="E91" s="73" t="str">
        <f>査定協会提出用!E91</f>
        <v/>
      </c>
      <c r="F91" s="132" t="str">
        <f>査定協会提出用!F91</f>
        <v/>
      </c>
      <c r="G91" s="85" t="str">
        <f>査定協会提出用!G91</f>
        <v/>
      </c>
      <c r="H91" s="92" t="str">
        <f>査定協会提出用!H91</f>
        <v/>
      </c>
      <c r="I91" s="103" t="str">
        <f>査定協会提出用!I91</f>
        <v/>
      </c>
      <c r="J91" s="216" t="str">
        <f>査定協会提出用!J91</f>
        <v/>
      </c>
      <c r="K91" s="217">
        <f>査定協会提出用!K91</f>
        <v>0</v>
      </c>
      <c r="L91" s="113"/>
      <c r="M91" s="117" t="s">
        <v>14</v>
      </c>
      <c r="N91" s="124" t="s">
        <v>11</v>
      </c>
    </row>
    <row r="92" spans="2:14" ht="24.9" customHeight="1" x14ac:dyDescent="0.2">
      <c r="B92" s="51" t="str">
        <f>査定協会提出用!B92</f>
        <v/>
      </c>
      <c r="C92" s="60" t="str">
        <f>査定協会提出用!C92</f>
        <v/>
      </c>
      <c r="D92" s="68" t="str">
        <f>査定協会提出用!D92</f>
        <v/>
      </c>
      <c r="E92" s="73" t="str">
        <f>査定協会提出用!E92</f>
        <v/>
      </c>
      <c r="F92" s="132" t="str">
        <f>査定協会提出用!F92</f>
        <v/>
      </c>
      <c r="G92" s="85" t="str">
        <f>査定協会提出用!G92</f>
        <v/>
      </c>
      <c r="H92" s="92" t="str">
        <f>査定協会提出用!H92</f>
        <v/>
      </c>
      <c r="I92" s="103" t="str">
        <f>査定協会提出用!I92</f>
        <v/>
      </c>
      <c r="J92" s="216" t="str">
        <f>査定協会提出用!J92</f>
        <v/>
      </c>
      <c r="K92" s="217">
        <f>査定協会提出用!K92</f>
        <v>0</v>
      </c>
      <c r="L92" s="113"/>
      <c r="M92" s="117" t="s">
        <v>14</v>
      </c>
      <c r="N92" s="124" t="s">
        <v>11</v>
      </c>
    </row>
    <row r="93" spans="2:14" ht="24.9" customHeight="1" x14ac:dyDescent="0.2">
      <c r="B93" s="51" t="str">
        <f>査定協会提出用!B93</f>
        <v/>
      </c>
      <c r="C93" s="60" t="str">
        <f>査定協会提出用!C93</f>
        <v/>
      </c>
      <c r="D93" s="68" t="str">
        <f>査定協会提出用!D93</f>
        <v/>
      </c>
      <c r="E93" s="73" t="str">
        <f>査定協会提出用!E93</f>
        <v/>
      </c>
      <c r="F93" s="132" t="str">
        <f>査定協会提出用!F93</f>
        <v/>
      </c>
      <c r="G93" s="85" t="str">
        <f>査定協会提出用!G93</f>
        <v/>
      </c>
      <c r="H93" s="92" t="str">
        <f>査定協会提出用!H93</f>
        <v/>
      </c>
      <c r="I93" s="103" t="str">
        <f>査定協会提出用!I93</f>
        <v/>
      </c>
      <c r="J93" s="216" t="str">
        <f>査定協会提出用!J93</f>
        <v/>
      </c>
      <c r="K93" s="217">
        <f>査定協会提出用!K93</f>
        <v>0</v>
      </c>
      <c r="L93" s="113"/>
      <c r="M93" s="117" t="s">
        <v>14</v>
      </c>
      <c r="N93" s="124" t="s">
        <v>11</v>
      </c>
    </row>
    <row r="94" spans="2:14" ht="24.9" customHeight="1" x14ac:dyDescent="0.2">
      <c r="B94" s="51" t="str">
        <f>査定協会提出用!B94</f>
        <v/>
      </c>
      <c r="C94" s="60" t="str">
        <f>査定協会提出用!C94</f>
        <v/>
      </c>
      <c r="D94" s="68" t="str">
        <f>査定協会提出用!D94</f>
        <v/>
      </c>
      <c r="E94" s="73" t="str">
        <f>査定協会提出用!E94</f>
        <v/>
      </c>
      <c r="F94" s="132" t="str">
        <f>査定協会提出用!F94</f>
        <v/>
      </c>
      <c r="G94" s="85" t="str">
        <f>査定協会提出用!G94</f>
        <v/>
      </c>
      <c r="H94" s="92" t="str">
        <f>査定協会提出用!H94</f>
        <v/>
      </c>
      <c r="I94" s="103" t="str">
        <f>査定協会提出用!I94</f>
        <v/>
      </c>
      <c r="J94" s="216" t="str">
        <f>査定協会提出用!J94</f>
        <v/>
      </c>
      <c r="K94" s="217">
        <f>査定協会提出用!K94</f>
        <v>0</v>
      </c>
      <c r="L94" s="113"/>
      <c r="M94" s="117" t="s">
        <v>14</v>
      </c>
      <c r="N94" s="124" t="s">
        <v>11</v>
      </c>
    </row>
    <row r="95" spans="2:14" ht="24.9" customHeight="1" x14ac:dyDescent="0.2">
      <c r="B95" s="51" t="str">
        <f>査定協会提出用!B95</f>
        <v/>
      </c>
      <c r="C95" s="60" t="str">
        <f>査定協会提出用!C95</f>
        <v/>
      </c>
      <c r="D95" s="68" t="str">
        <f>査定協会提出用!D95</f>
        <v/>
      </c>
      <c r="E95" s="73" t="str">
        <f>査定協会提出用!E95</f>
        <v/>
      </c>
      <c r="F95" s="132" t="str">
        <f>査定協会提出用!F95</f>
        <v/>
      </c>
      <c r="G95" s="85" t="str">
        <f>査定協会提出用!G95</f>
        <v/>
      </c>
      <c r="H95" s="92" t="str">
        <f>査定協会提出用!H95</f>
        <v/>
      </c>
      <c r="I95" s="103" t="str">
        <f>査定協会提出用!I95</f>
        <v/>
      </c>
      <c r="J95" s="216" t="str">
        <f>査定協会提出用!J95</f>
        <v/>
      </c>
      <c r="K95" s="217">
        <f>査定協会提出用!K95</f>
        <v>0</v>
      </c>
      <c r="L95" s="113"/>
      <c r="M95" s="117" t="s">
        <v>14</v>
      </c>
      <c r="N95" s="124" t="s">
        <v>11</v>
      </c>
    </row>
    <row r="96" spans="2:14" ht="24.9" customHeight="1" x14ac:dyDescent="0.2">
      <c r="B96" s="51" t="str">
        <f>査定協会提出用!B96</f>
        <v/>
      </c>
      <c r="C96" s="60" t="str">
        <f>査定協会提出用!C96</f>
        <v/>
      </c>
      <c r="D96" s="68" t="str">
        <f>査定協会提出用!D96</f>
        <v/>
      </c>
      <c r="E96" s="73" t="str">
        <f>査定協会提出用!E96</f>
        <v/>
      </c>
      <c r="F96" s="132" t="str">
        <f>査定協会提出用!F96</f>
        <v/>
      </c>
      <c r="G96" s="85" t="str">
        <f>査定協会提出用!G96</f>
        <v/>
      </c>
      <c r="H96" s="92" t="str">
        <f>査定協会提出用!H96</f>
        <v/>
      </c>
      <c r="I96" s="103" t="str">
        <f>査定協会提出用!I96</f>
        <v/>
      </c>
      <c r="J96" s="216" t="str">
        <f>査定協会提出用!J96</f>
        <v/>
      </c>
      <c r="K96" s="217">
        <f>査定協会提出用!K96</f>
        <v>0</v>
      </c>
      <c r="L96" s="113"/>
      <c r="M96" s="117" t="s">
        <v>14</v>
      </c>
      <c r="N96" s="124" t="s">
        <v>11</v>
      </c>
    </row>
    <row r="97" spans="2:14" ht="24.9" customHeight="1" x14ac:dyDescent="0.2">
      <c r="B97" s="51" t="str">
        <f>査定協会提出用!B97</f>
        <v/>
      </c>
      <c r="C97" s="60" t="str">
        <f>査定協会提出用!C97</f>
        <v/>
      </c>
      <c r="D97" s="68" t="str">
        <f>査定協会提出用!D97</f>
        <v/>
      </c>
      <c r="E97" s="73" t="str">
        <f>査定協会提出用!E97</f>
        <v/>
      </c>
      <c r="F97" s="132" t="str">
        <f>査定協会提出用!F97</f>
        <v/>
      </c>
      <c r="G97" s="85" t="str">
        <f>査定協会提出用!G97</f>
        <v/>
      </c>
      <c r="H97" s="92" t="str">
        <f>査定協会提出用!H97</f>
        <v/>
      </c>
      <c r="I97" s="103" t="str">
        <f>査定協会提出用!I97</f>
        <v/>
      </c>
      <c r="J97" s="216" t="str">
        <f>査定協会提出用!J97</f>
        <v/>
      </c>
      <c r="K97" s="217">
        <f>査定協会提出用!K97</f>
        <v>0</v>
      </c>
      <c r="L97" s="113"/>
      <c r="M97" s="117" t="s">
        <v>14</v>
      </c>
      <c r="N97" s="124" t="s">
        <v>11</v>
      </c>
    </row>
    <row r="98" spans="2:14" ht="24.9" customHeight="1" x14ac:dyDescent="0.2">
      <c r="B98" s="51" t="str">
        <f>査定協会提出用!B98</f>
        <v/>
      </c>
      <c r="C98" s="60" t="str">
        <f>査定協会提出用!C98</f>
        <v/>
      </c>
      <c r="D98" s="68" t="str">
        <f>査定協会提出用!D98</f>
        <v/>
      </c>
      <c r="E98" s="73" t="str">
        <f>査定協会提出用!E98</f>
        <v/>
      </c>
      <c r="F98" s="132" t="str">
        <f>査定協会提出用!F98</f>
        <v/>
      </c>
      <c r="G98" s="85" t="str">
        <f>査定協会提出用!G98</f>
        <v/>
      </c>
      <c r="H98" s="92" t="str">
        <f>査定協会提出用!H98</f>
        <v/>
      </c>
      <c r="I98" s="103" t="str">
        <f>査定協会提出用!I98</f>
        <v/>
      </c>
      <c r="J98" s="216" t="str">
        <f>査定協会提出用!J98</f>
        <v/>
      </c>
      <c r="K98" s="217">
        <f>査定協会提出用!K98</f>
        <v>0</v>
      </c>
      <c r="L98" s="113"/>
      <c r="M98" s="117" t="s">
        <v>14</v>
      </c>
      <c r="N98" s="124" t="s">
        <v>11</v>
      </c>
    </row>
    <row r="99" spans="2:14" ht="24.9" customHeight="1" x14ac:dyDescent="0.2">
      <c r="B99" s="51" t="str">
        <f>査定協会提出用!B99</f>
        <v/>
      </c>
      <c r="C99" s="60" t="str">
        <f>査定協会提出用!C99</f>
        <v/>
      </c>
      <c r="D99" s="68" t="str">
        <f>査定協会提出用!D99</f>
        <v/>
      </c>
      <c r="E99" s="73" t="str">
        <f>査定協会提出用!E99</f>
        <v/>
      </c>
      <c r="F99" s="132" t="str">
        <f>査定協会提出用!F99</f>
        <v/>
      </c>
      <c r="G99" s="85" t="str">
        <f>査定協会提出用!G99</f>
        <v/>
      </c>
      <c r="H99" s="92" t="str">
        <f>査定協会提出用!H99</f>
        <v/>
      </c>
      <c r="I99" s="103" t="str">
        <f>査定協会提出用!I99</f>
        <v/>
      </c>
      <c r="J99" s="216" t="str">
        <f>査定協会提出用!J99</f>
        <v/>
      </c>
      <c r="K99" s="217">
        <f>査定協会提出用!K99</f>
        <v>0</v>
      </c>
      <c r="L99" s="113"/>
      <c r="M99" s="117" t="s">
        <v>14</v>
      </c>
      <c r="N99" s="124" t="s">
        <v>11</v>
      </c>
    </row>
    <row r="100" spans="2:14" ht="24.9" customHeight="1" x14ac:dyDescent="0.2">
      <c r="B100" s="52" t="str">
        <f>査定協会提出用!B100</f>
        <v/>
      </c>
      <c r="C100" s="61" t="str">
        <f>査定協会提出用!C100</f>
        <v/>
      </c>
      <c r="D100" s="69" t="str">
        <f>査定協会提出用!D100</f>
        <v/>
      </c>
      <c r="E100" s="74" t="str">
        <f>査定協会提出用!E100</f>
        <v/>
      </c>
      <c r="F100" s="81" t="str">
        <f>査定協会提出用!F100</f>
        <v/>
      </c>
      <c r="G100" s="86" t="str">
        <f>査定協会提出用!G100</f>
        <v/>
      </c>
      <c r="H100" s="93" t="str">
        <f>査定協会提出用!H100</f>
        <v/>
      </c>
      <c r="I100" s="104" t="str">
        <f>査定協会提出用!I100</f>
        <v/>
      </c>
      <c r="J100" s="218" t="str">
        <f>査定協会提出用!J100</f>
        <v/>
      </c>
      <c r="K100" s="219">
        <f>査定協会提出用!K100</f>
        <v>0</v>
      </c>
      <c r="L100" s="114"/>
      <c r="M100" s="118" t="s">
        <v>14</v>
      </c>
      <c r="N100" s="125" t="s">
        <v>11</v>
      </c>
    </row>
    <row r="101" spans="2:14" ht="24.9" customHeight="1" x14ac:dyDescent="0.2">
      <c r="B101" s="50" t="str">
        <f>査定協会提出用!B101</f>
        <v/>
      </c>
      <c r="C101" s="59" t="str">
        <f>査定協会提出用!C101</f>
        <v/>
      </c>
      <c r="D101" s="67" t="str">
        <f>査定協会提出用!D101</f>
        <v/>
      </c>
      <c r="E101" s="72" t="str">
        <f>査定協会提出用!E101</f>
        <v/>
      </c>
      <c r="F101" s="131" t="str">
        <f>査定協会提出用!F101</f>
        <v/>
      </c>
      <c r="G101" s="84" t="str">
        <f>査定協会提出用!G101</f>
        <v/>
      </c>
      <c r="H101" s="91" t="str">
        <f>査定協会提出用!H101</f>
        <v/>
      </c>
      <c r="I101" s="102" t="str">
        <f>査定協会提出用!I101</f>
        <v/>
      </c>
      <c r="J101" s="214" t="str">
        <f>査定協会提出用!J101</f>
        <v/>
      </c>
      <c r="K101" s="215">
        <f>査定協会提出用!K101</f>
        <v>0</v>
      </c>
      <c r="L101" s="112"/>
      <c r="M101" s="116" t="s">
        <v>14</v>
      </c>
      <c r="N101" s="123" t="s">
        <v>11</v>
      </c>
    </row>
    <row r="102" spans="2:14" ht="24.9" customHeight="1" x14ac:dyDescent="0.2">
      <c r="B102" s="51" t="str">
        <f>査定協会提出用!B102</f>
        <v/>
      </c>
      <c r="C102" s="60" t="str">
        <f>査定協会提出用!C102</f>
        <v/>
      </c>
      <c r="D102" s="68" t="str">
        <f>査定協会提出用!D102</f>
        <v/>
      </c>
      <c r="E102" s="73" t="str">
        <f>査定協会提出用!E102</f>
        <v/>
      </c>
      <c r="F102" s="132" t="str">
        <f>査定協会提出用!F102</f>
        <v/>
      </c>
      <c r="G102" s="85" t="str">
        <f>査定協会提出用!G102</f>
        <v/>
      </c>
      <c r="H102" s="92" t="str">
        <f>査定協会提出用!H102</f>
        <v/>
      </c>
      <c r="I102" s="103" t="str">
        <f>査定協会提出用!I102</f>
        <v/>
      </c>
      <c r="J102" s="216" t="str">
        <f>査定協会提出用!J102</f>
        <v/>
      </c>
      <c r="K102" s="217">
        <f>査定協会提出用!K102</f>
        <v>0</v>
      </c>
      <c r="L102" s="113"/>
      <c r="M102" s="117" t="s">
        <v>14</v>
      </c>
      <c r="N102" s="124" t="s">
        <v>11</v>
      </c>
    </row>
    <row r="103" spans="2:14" ht="24.9" customHeight="1" x14ac:dyDescent="0.2">
      <c r="B103" s="51" t="str">
        <f>査定協会提出用!B103</f>
        <v/>
      </c>
      <c r="C103" s="60" t="str">
        <f>査定協会提出用!C103</f>
        <v/>
      </c>
      <c r="D103" s="68" t="str">
        <f>査定協会提出用!D103</f>
        <v/>
      </c>
      <c r="E103" s="73" t="str">
        <f>査定協会提出用!E103</f>
        <v/>
      </c>
      <c r="F103" s="132" t="str">
        <f>査定協会提出用!F103</f>
        <v/>
      </c>
      <c r="G103" s="85" t="str">
        <f>査定協会提出用!G103</f>
        <v/>
      </c>
      <c r="H103" s="92" t="str">
        <f>査定協会提出用!H103</f>
        <v/>
      </c>
      <c r="I103" s="103" t="str">
        <f>査定協会提出用!I103</f>
        <v/>
      </c>
      <c r="J103" s="216" t="str">
        <f>査定協会提出用!J103</f>
        <v/>
      </c>
      <c r="K103" s="217">
        <f>査定協会提出用!K103</f>
        <v>0</v>
      </c>
      <c r="L103" s="113"/>
      <c r="M103" s="117" t="s">
        <v>14</v>
      </c>
      <c r="N103" s="124" t="s">
        <v>11</v>
      </c>
    </row>
    <row r="104" spans="2:14" ht="24.9" customHeight="1" x14ac:dyDescent="0.2">
      <c r="B104" s="51" t="str">
        <f>査定協会提出用!B104</f>
        <v/>
      </c>
      <c r="C104" s="60" t="str">
        <f>査定協会提出用!C104</f>
        <v/>
      </c>
      <c r="D104" s="68" t="str">
        <f>査定協会提出用!D104</f>
        <v/>
      </c>
      <c r="E104" s="73" t="str">
        <f>査定協会提出用!E104</f>
        <v/>
      </c>
      <c r="F104" s="132" t="str">
        <f>査定協会提出用!F104</f>
        <v/>
      </c>
      <c r="G104" s="85" t="str">
        <f>査定協会提出用!G104</f>
        <v/>
      </c>
      <c r="H104" s="92" t="str">
        <f>査定協会提出用!H104</f>
        <v/>
      </c>
      <c r="I104" s="103" t="str">
        <f>査定協会提出用!I104</f>
        <v/>
      </c>
      <c r="J104" s="216" t="str">
        <f>査定協会提出用!J104</f>
        <v/>
      </c>
      <c r="K104" s="217">
        <f>査定協会提出用!K104</f>
        <v>0</v>
      </c>
      <c r="L104" s="113"/>
      <c r="M104" s="117" t="s">
        <v>14</v>
      </c>
      <c r="N104" s="124" t="s">
        <v>11</v>
      </c>
    </row>
    <row r="105" spans="2:14" ht="24.9" customHeight="1" x14ac:dyDescent="0.2">
      <c r="B105" s="51" t="str">
        <f>査定協会提出用!B105</f>
        <v/>
      </c>
      <c r="C105" s="60" t="str">
        <f>査定協会提出用!C105</f>
        <v/>
      </c>
      <c r="D105" s="68" t="str">
        <f>査定協会提出用!D105</f>
        <v/>
      </c>
      <c r="E105" s="73" t="str">
        <f>査定協会提出用!E105</f>
        <v/>
      </c>
      <c r="F105" s="132" t="str">
        <f>査定協会提出用!F105</f>
        <v/>
      </c>
      <c r="G105" s="85" t="str">
        <f>査定協会提出用!G105</f>
        <v/>
      </c>
      <c r="H105" s="92" t="str">
        <f>査定協会提出用!H105</f>
        <v/>
      </c>
      <c r="I105" s="103" t="str">
        <f>査定協会提出用!I105</f>
        <v/>
      </c>
      <c r="J105" s="216" t="str">
        <f>査定協会提出用!J105</f>
        <v/>
      </c>
      <c r="K105" s="217">
        <f>査定協会提出用!K105</f>
        <v>0</v>
      </c>
      <c r="L105" s="113"/>
      <c r="M105" s="117" t="s">
        <v>14</v>
      </c>
      <c r="N105" s="124" t="s">
        <v>11</v>
      </c>
    </row>
    <row r="106" spans="2:14" ht="24.9" customHeight="1" x14ac:dyDescent="0.2">
      <c r="B106" s="51" t="str">
        <f>査定協会提出用!B106</f>
        <v/>
      </c>
      <c r="C106" s="60" t="str">
        <f>査定協会提出用!C106</f>
        <v/>
      </c>
      <c r="D106" s="68" t="str">
        <f>査定協会提出用!D106</f>
        <v/>
      </c>
      <c r="E106" s="73" t="str">
        <f>査定協会提出用!E106</f>
        <v/>
      </c>
      <c r="F106" s="132" t="str">
        <f>査定協会提出用!F106</f>
        <v/>
      </c>
      <c r="G106" s="85" t="str">
        <f>査定協会提出用!G106</f>
        <v/>
      </c>
      <c r="H106" s="92" t="str">
        <f>査定協会提出用!H106</f>
        <v/>
      </c>
      <c r="I106" s="103" t="str">
        <f>査定協会提出用!I106</f>
        <v/>
      </c>
      <c r="J106" s="216" t="str">
        <f>査定協会提出用!J106</f>
        <v/>
      </c>
      <c r="K106" s="217">
        <f>査定協会提出用!K106</f>
        <v>0</v>
      </c>
      <c r="L106" s="113"/>
      <c r="M106" s="117" t="s">
        <v>14</v>
      </c>
      <c r="N106" s="124" t="s">
        <v>11</v>
      </c>
    </row>
    <row r="107" spans="2:14" ht="24.9" customHeight="1" x14ac:dyDescent="0.2">
      <c r="B107" s="51" t="str">
        <f>査定協会提出用!B107</f>
        <v/>
      </c>
      <c r="C107" s="60" t="str">
        <f>査定協会提出用!C107</f>
        <v/>
      </c>
      <c r="D107" s="68" t="str">
        <f>査定協会提出用!D107</f>
        <v/>
      </c>
      <c r="E107" s="73" t="str">
        <f>査定協会提出用!E107</f>
        <v/>
      </c>
      <c r="F107" s="132" t="str">
        <f>査定協会提出用!F107</f>
        <v/>
      </c>
      <c r="G107" s="85" t="str">
        <f>査定協会提出用!G107</f>
        <v/>
      </c>
      <c r="H107" s="92" t="str">
        <f>査定協会提出用!H107</f>
        <v/>
      </c>
      <c r="I107" s="103" t="str">
        <f>査定協会提出用!I107</f>
        <v/>
      </c>
      <c r="J107" s="216" t="str">
        <f>査定協会提出用!J107</f>
        <v/>
      </c>
      <c r="K107" s="217">
        <f>査定協会提出用!K107</f>
        <v>0</v>
      </c>
      <c r="L107" s="113"/>
      <c r="M107" s="117" t="s">
        <v>14</v>
      </c>
      <c r="N107" s="124" t="s">
        <v>11</v>
      </c>
    </row>
    <row r="108" spans="2:14" ht="24.9" customHeight="1" x14ac:dyDescent="0.2">
      <c r="B108" s="51" t="str">
        <f>査定協会提出用!B108</f>
        <v/>
      </c>
      <c r="C108" s="60" t="str">
        <f>査定協会提出用!C108</f>
        <v/>
      </c>
      <c r="D108" s="68" t="str">
        <f>査定協会提出用!D108</f>
        <v/>
      </c>
      <c r="E108" s="73" t="str">
        <f>査定協会提出用!E108</f>
        <v/>
      </c>
      <c r="F108" s="132" t="str">
        <f>査定協会提出用!F108</f>
        <v/>
      </c>
      <c r="G108" s="85" t="str">
        <f>査定協会提出用!G108</f>
        <v/>
      </c>
      <c r="H108" s="92" t="str">
        <f>査定協会提出用!H108</f>
        <v/>
      </c>
      <c r="I108" s="103" t="str">
        <f>査定協会提出用!I108</f>
        <v/>
      </c>
      <c r="J108" s="216" t="str">
        <f>査定協会提出用!J108</f>
        <v/>
      </c>
      <c r="K108" s="217">
        <f>査定協会提出用!K108</f>
        <v>0</v>
      </c>
      <c r="L108" s="113"/>
      <c r="M108" s="117" t="s">
        <v>14</v>
      </c>
      <c r="N108" s="124" t="s">
        <v>11</v>
      </c>
    </row>
    <row r="109" spans="2:14" ht="24.9" customHeight="1" x14ac:dyDescent="0.2">
      <c r="B109" s="51" t="str">
        <f>査定協会提出用!B109</f>
        <v/>
      </c>
      <c r="C109" s="60" t="str">
        <f>査定協会提出用!C109</f>
        <v/>
      </c>
      <c r="D109" s="68" t="str">
        <f>査定協会提出用!D109</f>
        <v/>
      </c>
      <c r="E109" s="73" t="str">
        <f>査定協会提出用!E109</f>
        <v/>
      </c>
      <c r="F109" s="132" t="str">
        <f>査定協会提出用!F109</f>
        <v/>
      </c>
      <c r="G109" s="85" t="str">
        <f>査定協会提出用!G109</f>
        <v/>
      </c>
      <c r="H109" s="92" t="str">
        <f>査定協会提出用!H109</f>
        <v/>
      </c>
      <c r="I109" s="103" t="str">
        <f>査定協会提出用!I109</f>
        <v/>
      </c>
      <c r="J109" s="216" t="str">
        <f>査定協会提出用!J109</f>
        <v/>
      </c>
      <c r="K109" s="217">
        <f>査定協会提出用!K109</f>
        <v>0</v>
      </c>
      <c r="L109" s="113"/>
      <c r="M109" s="117" t="s">
        <v>14</v>
      </c>
      <c r="N109" s="124" t="s">
        <v>11</v>
      </c>
    </row>
    <row r="110" spans="2:14" ht="24.9" customHeight="1" x14ac:dyDescent="0.2">
      <c r="B110" s="51" t="str">
        <f>査定協会提出用!B110</f>
        <v/>
      </c>
      <c r="C110" s="60" t="str">
        <f>査定協会提出用!C110</f>
        <v/>
      </c>
      <c r="D110" s="68" t="str">
        <f>査定協会提出用!D110</f>
        <v/>
      </c>
      <c r="E110" s="73" t="str">
        <f>査定協会提出用!E110</f>
        <v/>
      </c>
      <c r="F110" s="132" t="str">
        <f>査定協会提出用!F110</f>
        <v/>
      </c>
      <c r="G110" s="85" t="str">
        <f>査定協会提出用!G110</f>
        <v/>
      </c>
      <c r="H110" s="92" t="str">
        <f>査定協会提出用!H110</f>
        <v/>
      </c>
      <c r="I110" s="103" t="str">
        <f>査定協会提出用!I110</f>
        <v/>
      </c>
      <c r="J110" s="216" t="str">
        <f>査定協会提出用!J110</f>
        <v/>
      </c>
      <c r="K110" s="217">
        <f>査定協会提出用!K110</f>
        <v>0</v>
      </c>
      <c r="L110" s="113"/>
      <c r="M110" s="117" t="s">
        <v>14</v>
      </c>
      <c r="N110" s="124" t="s">
        <v>11</v>
      </c>
    </row>
    <row r="111" spans="2:14" ht="24.9" customHeight="1" x14ac:dyDescent="0.2">
      <c r="B111" s="51" t="str">
        <f>査定協会提出用!B111</f>
        <v/>
      </c>
      <c r="C111" s="60" t="str">
        <f>査定協会提出用!C111</f>
        <v/>
      </c>
      <c r="D111" s="68" t="str">
        <f>査定協会提出用!D111</f>
        <v/>
      </c>
      <c r="E111" s="73" t="str">
        <f>査定協会提出用!E111</f>
        <v/>
      </c>
      <c r="F111" s="132" t="str">
        <f>査定協会提出用!F111</f>
        <v/>
      </c>
      <c r="G111" s="85" t="str">
        <f>査定協会提出用!G111</f>
        <v/>
      </c>
      <c r="H111" s="92" t="str">
        <f>査定協会提出用!H111</f>
        <v/>
      </c>
      <c r="I111" s="103" t="str">
        <f>査定協会提出用!I111</f>
        <v/>
      </c>
      <c r="J111" s="216" t="str">
        <f>査定協会提出用!J111</f>
        <v/>
      </c>
      <c r="K111" s="217">
        <f>査定協会提出用!K111</f>
        <v>0</v>
      </c>
      <c r="L111" s="113"/>
      <c r="M111" s="117" t="s">
        <v>14</v>
      </c>
      <c r="N111" s="124" t="s">
        <v>11</v>
      </c>
    </row>
    <row r="112" spans="2:14" ht="24.9" customHeight="1" x14ac:dyDescent="0.2">
      <c r="B112" s="51" t="str">
        <f>査定協会提出用!B112</f>
        <v/>
      </c>
      <c r="C112" s="60" t="str">
        <f>査定協会提出用!C112</f>
        <v/>
      </c>
      <c r="D112" s="68" t="str">
        <f>査定協会提出用!D112</f>
        <v/>
      </c>
      <c r="E112" s="73" t="str">
        <f>査定協会提出用!E112</f>
        <v/>
      </c>
      <c r="F112" s="132" t="str">
        <f>査定協会提出用!F112</f>
        <v/>
      </c>
      <c r="G112" s="85" t="str">
        <f>査定協会提出用!G112</f>
        <v/>
      </c>
      <c r="H112" s="92" t="str">
        <f>査定協会提出用!H112</f>
        <v/>
      </c>
      <c r="I112" s="103" t="str">
        <f>査定協会提出用!I112</f>
        <v/>
      </c>
      <c r="J112" s="216" t="str">
        <f>査定協会提出用!J112</f>
        <v/>
      </c>
      <c r="K112" s="217">
        <f>査定協会提出用!K112</f>
        <v>0</v>
      </c>
      <c r="L112" s="113"/>
      <c r="M112" s="117" t="s">
        <v>14</v>
      </c>
      <c r="N112" s="124" t="s">
        <v>11</v>
      </c>
    </row>
    <row r="113" spans="2:14" ht="24.9" customHeight="1" x14ac:dyDescent="0.2">
      <c r="B113" s="51" t="str">
        <f>査定協会提出用!B113</f>
        <v/>
      </c>
      <c r="C113" s="60" t="str">
        <f>査定協会提出用!C113</f>
        <v/>
      </c>
      <c r="D113" s="68" t="str">
        <f>査定協会提出用!D113</f>
        <v/>
      </c>
      <c r="E113" s="73" t="str">
        <f>査定協会提出用!E113</f>
        <v/>
      </c>
      <c r="F113" s="132" t="str">
        <f>査定協会提出用!F113</f>
        <v/>
      </c>
      <c r="G113" s="85" t="str">
        <f>査定協会提出用!G113</f>
        <v/>
      </c>
      <c r="H113" s="92" t="str">
        <f>査定協会提出用!H113</f>
        <v/>
      </c>
      <c r="I113" s="103" t="str">
        <f>査定協会提出用!I113</f>
        <v/>
      </c>
      <c r="J113" s="216" t="str">
        <f>査定協会提出用!J113</f>
        <v/>
      </c>
      <c r="K113" s="217">
        <f>査定協会提出用!K113</f>
        <v>0</v>
      </c>
      <c r="L113" s="113"/>
      <c r="M113" s="117" t="s">
        <v>14</v>
      </c>
      <c r="N113" s="124" t="s">
        <v>11</v>
      </c>
    </row>
    <row r="114" spans="2:14" ht="24.9" customHeight="1" x14ac:dyDescent="0.2">
      <c r="B114" s="51" t="str">
        <f>査定協会提出用!B114</f>
        <v/>
      </c>
      <c r="C114" s="60" t="str">
        <f>査定協会提出用!C114</f>
        <v/>
      </c>
      <c r="D114" s="68" t="str">
        <f>査定協会提出用!D114</f>
        <v/>
      </c>
      <c r="E114" s="73" t="str">
        <f>査定協会提出用!E114</f>
        <v/>
      </c>
      <c r="F114" s="132" t="str">
        <f>査定協会提出用!F114</f>
        <v/>
      </c>
      <c r="G114" s="85" t="str">
        <f>査定協会提出用!G114</f>
        <v/>
      </c>
      <c r="H114" s="92" t="str">
        <f>査定協会提出用!H114</f>
        <v/>
      </c>
      <c r="I114" s="103" t="str">
        <f>査定協会提出用!I114</f>
        <v/>
      </c>
      <c r="J114" s="216" t="str">
        <f>査定協会提出用!J114</f>
        <v/>
      </c>
      <c r="K114" s="217">
        <f>査定協会提出用!K114</f>
        <v>0</v>
      </c>
      <c r="L114" s="113"/>
      <c r="M114" s="117" t="s">
        <v>14</v>
      </c>
      <c r="N114" s="124" t="s">
        <v>11</v>
      </c>
    </row>
    <row r="115" spans="2:14" ht="24.9" customHeight="1" x14ac:dyDescent="0.2">
      <c r="B115" s="51" t="str">
        <f>査定協会提出用!B115</f>
        <v/>
      </c>
      <c r="C115" s="60" t="str">
        <f>査定協会提出用!C115</f>
        <v/>
      </c>
      <c r="D115" s="68" t="str">
        <f>査定協会提出用!D115</f>
        <v/>
      </c>
      <c r="E115" s="73" t="str">
        <f>査定協会提出用!E115</f>
        <v/>
      </c>
      <c r="F115" s="132" t="str">
        <f>査定協会提出用!F115</f>
        <v/>
      </c>
      <c r="G115" s="85" t="str">
        <f>査定協会提出用!G115</f>
        <v/>
      </c>
      <c r="H115" s="92" t="str">
        <f>査定協会提出用!H115</f>
        <v/>
      </c>
      <c r="I115" s="103" t="str">
        <f>査定協会提出用!I115</f>
        <v/>
      </c>
      <c r="J115" s="216" t="str">
        <f>査定協会提出用!J115</f>
        <v/>
      </c>
      <c r="K115" s="217">
        <f>査定協会提出用!K115</f>
        <v>0</v>
      </c>
      <c r="L115" s="113"/>
      <c r="M115" s="117" t="s">
        <v>14</v>
      </c>
      <c r="N115" s="124" t="s">
        <v>11</v>
      </c>
    </row>
    <row r="116" spans="2:14" ht="24.9" customHeight="1" x14ac:dyDescent="0.2">
      <c r="B116" s="51" t="str">
        <f>査定協会提出用!B116</f>
        <v/>
      </c>
      <c r="C116" s="60" t="str">
        <f>査定協会提出用!C116</f>
        <v/>
      </c>
      <c r="D116" s="68" t="str">
        <f>査定協会提出用!D116</f>
        <v/>
      </c>
      <c r="E116" s="73" t="str">
        <f>査定協会提出用!E116</f>
        <v/>
      </c>
      <c r="F116" s="132" t="str">
        <f>査定協会提出用!F116</f>
        <v/>
      </c>
      <c r="G116" s="85" t="str">
        <f>査定協会提出用!G116</f>
        <v/>
      </c>
      <c r="H116" s="92" t="str">
        <f>査定協会提出用!H116</f>
        <v/>
      </c>
      <c r="I116" s="103" t="str">
        <f>査定協会提出用!I116</f>
        <v/>
      </c>
      <c r="J116" s="216" t="str">
        <f>査定協会提出用!J116</f>
        <v/>
      </c>
      <c r="K116" s="217">
        <f>査定協会提出用!K116</f>
        <v>0</v>
      </c>
      <c r="L116" s="113"/>
      <c r="M116" s="117" t="s">
        <v>14</v>
      </c>
      <c r="N116" s="124" t="s">
        <v>11</v>
      </c>
    </row>
    <row r="117" spans="2:14" ht="24.9" customHeight="1" x14ac:dyDescent="0.2">
      <c r="B117" s="51" t="str">
        <f>査定協会提出用!B117</f>
        <v/>
      </c>
      <c r="C117" s="60" t="str">
        <f>査定協会提出用!C117</f>
        <v/>
      </c>
      <c r="D117" s="68" t="str">
        <f>査定協会提出用!D117</f>
        <v/>
      </c>
      <c r="E117" s="73" t="str">
        <f>査定協会提出用!E117</f>
        <v/>
      </c>
      <c r="F117" s="132" t="str">
        <f>査定協会提出用!F117</f>
        <v/>
      </c>
      <c r="G117" s="85" t="str">
        <f>査定協会提出用!G117</f>
        <v/>
      </c>
      <c r="H117" s="92" t="str">
        <f>査定協会提出用!H117</f>
        <v/>
      </c>
      <c r="I117" s="103" t="str">
        <f>査定協会提出用!I117</f>
        <v/>
      </c>
      <c r="J117" s="216" t="str">
        <f>査定協会提出用!J117</f>
        <v/>
      </c>
      <c r="K117" s="217">
        <f>査定協会提出用!K117</f>
        <v>0</v>
      </c>
      <c r="L117" s="113"/>
      <c r="M117" s="117" t="s">
        <v>14</v>
      </c>
      <c r="N117" s="124" t="s">
        <v>11</v>
      </c>
    </row>
    <row r="118" spans="2:14" ht="24.9" customHeight="1" x14ac:dyDescent="0.2">
      <c r="B118" s="51" t="str">
        <f>査定協会提出用!B118</f>
        <v/>
      </c>
      <c r="C118" s="60" t="str">
        <f>査定協会提出用!C118</f>
        <v/>
      </c>
      <c r="D118" s="68" t="str">
        <f>査定協会提出用!D118</f>
        <v/>
      </c>
      <c r="E118" s="73" t="str">
        <f>査定協会提出用!E118</f>
        <v/>
      </c>
      <c r="F118" s="132" t="str">
        <f>査定協会提出用!F118</f>
        <v/>
      </c>
      <c r="G118" s="85" t="str">
        <f>査定協会提出用!G118</f>
        <v/>
      </c>
      <c r="H118" s="92" t="str">
        <f>査定協会提出用!H118</f>
        <v/>
      </c>
      <c r="I118" s="103" t="str">
        <f>査定協会提出用!I118</f>
        <v/>
      </c>
      <c r="J118" s="216" t="str">
        <f>査定協会提出用!J118</f>
        <v/>
      </c>
      <c r="K118" s="217">
        <f>査定協会提出用!K118</f>
        <v>0</v>
      </c>
      <c r="L118" s="113"/>
      <c r="M118" s="117" t="s">
        <v>14</v>
      </c>
      <c r="N118" s="124" t="s">
        <v>11</v>
      </c>
    </row>
    <row r="119" spans="2:14" ht="24.9" customHeight="1" x14ac:dyDescent="0.2">
      <c r="B119" s="51" t="str">
        <f>査定協会提出用!B119</f>
        <v/>
      </c>
      <c r="C119" s="60" t="str">
        <f>査定協会提出用!C119</f>
        <v/>
      </c>
      <c r="D119" s="68" t="str">
        <f>査定協会提出用!D119</f>
        <v/>
      </c>
      <c r="E119" s="73" t="str">
        <f>査定協会提出用!E119</f>
        <v/>
      </c>
      <c r="F119" s="132" t="str">
        <f>査定協会提出用!F119</f>
        <v/>
      </c>
      <c r="G119" s="85" t="str">
        <f>査定協会提出用!G119</f>
        <v/>
      </c>
      <c r="H119" s="92" t="str">
        <f>査定協会提出用!H119</f>
        <v/>
      </c>
      <c r="I119" s="103" t="str">
        <f>査定協会提出用!I119</f>
        <v/>
      </c>
      <c r="J119" s="216" t="str">
        <f>査定協会提出用!J119</f>
        <v/>
      </c>
      <c r="K119" s="217">
        <f>査定協会提出用!K119</f>
        <v>0</v>
      </c>
      <c r="L119" s="113"/>
      <c r="M119" s="117" t="s">
        <v>14</v>
      </c>
      <c r="N119" s="124" t="s">
        <v>11</v>
      </c>
    </row>
    <row r="120" spans="2:14" ht="24.9" customHeight="1" x14ac:dyDescent="0.2">
      <c r="B120" s="52" t="str">
        <f>査定協会提出用!B120</f>
        <v/>
      </c>
      <c r="C120" s="61" t="str">
        <f>査定協会提出用!C120</f>
        <v/>
      </c>
      <c r="D120" s="69" t="str">
        <f>査定協会提出用!D120</f>
        <v/>
      </c>
      <c r="E120" s="74" t="str">
        <f>査定協会提出用!E120</f>
        <v/>
      </c>
      <c r="F120" s="81" t="str">
        <f>査定協会提出用!F120</f>
        <v/>
      </c>
      <c r="G120" s="86" t="str">
        <f>査定協会提出用!G120</f>
        <v/>
      </c>
      <c r="H120" s="93" t="str">
        <f>査定協会提出用!H120</f>
        <v/>
      </c>
      <c r="I120" s="104" t="str">
        <f>査定協会提出用!I120</f>
        <v/>
      </c>
      <c r="J120" s="218" t="str">
        <f>査定協会提出用!J120</f>
        <v/>
      </c>
      <c r="K120" s="219">
        <f>査定協会提出用!K120</f>
        <v>0</v>
      </c>
      <c r="L120" s="114"/>
      <c r="M120" s="118" t="s">
        <v>14</v>
      </c>
      <c r="N120" s="125" t="s">
        <v>11</v>
      </c>
    </row>
    <row r="121" spans="2:14" ht="24.9" customHeight="1" x14ac:dyDescent="0.2">
      <c r="B121" s="50" t="str">
        <f>査定協会提出用!B121</f>
        <v/>
      </c>
      <c r="C121" s="59" t="str">
        <f>査定協会提出用!C121</f>
        <v/>
      </c>
      <c r="D121" s="67" t="str">
        <f>査定協会提出用!D121</f>
        <v/>
      </c>
      <c r="E121" s="72" t="str">
        <f>査定協会提出用!E121</f>
        <v/>
      </c>
      <c r="F121" s="131" t="str">
        <f>査定協会提出用!F121</f>
        <v/>
      </c>
      <c r="G121" s="84" t="str">
        <f>査定協会提出用!G121</f>
        <v/>
      </c>
      <c r="H121" s="91" t="str">
        <f>査定協会提出用!H121</f>
        <v/>
      </c>
      <c r="I121" s="102" t="str">
        <f>査定協会提出用!I121</f>
        <v/>
      </c>
      <c r="J121" s="214" t="str">
        <f>査定協会提出用!J121</f>
        <v/>
      </c>
      <c r="K121" s="215">
        <f>査定協会提出用!K121</f>
        <v>0</v>
      </c>
      <c r="L121" s="112"/>
      <c r="M121" s="116" t="s">
        <v>14</v>
      </c>
      <c r="N121" s="123" t="s">
        <v>11</v>
      </c>
    </row>
    <row r="122" spans="2:14" ht="24.9" customHeight="1" x14ac:dyDescent="0.2">
      <c r="B122" s="51" t="str">
        <f>査定協会提出用!B122</f>
        <v/>
      </c>
      <c r="C122" s="60" t="str">
        <f>査定協会提出用!C122</f>
        <v/>
      </c>
      <c r="D122" s="68" t="str">
        <f>査定協会提出用!D122</f>
        <v/>
      </c>
      <c r="E122" s="73" t="str">
        <f>査定協会提出用!E122</f>
        <v/>
      </c>
      <c r="F122" s="132" t="str">
        <f>査定協会提出用!F122</f>
        <v/>
      </c>
      <c r="G122" s="85" t="str">
        <f>査定協会提出用!G122</f>
        <v/>
      </c>
      <c r="H122" s="92" t="str">
        <f>査定協会提出用!H122</f>
        <v/>
      </c>
      <c r="I122" s="103" t="str">
        <f>査定協会提出用!I122</f>
        <v/>
      </c>
      <c r="J122" s="216" t="str">
        <f>査定協会提出用!J122</f>
        <v/>
      </c>
      <c r="K122" s="217">
        <f>査定協会提出用!K122</f>
        <v>0</v>
      </c>
      <c r="L122" s="113"/>
      <c r="M122" s="117" t="s">
        <v>14</v>
      </c>
      <c r="N122" s="124" t="s">
        <v>11</v>
      </c>
    </row>
    <row r="123" spans="2:14" ht="24.9" customHeight="1" x14ac:dyDescent="0.2">
      <c r="B123" s="51" t="str">
        <f>査定協会提出用!B123</f>
        <v/>
      </c>
      <c r="C123" s="60" t="str">
        <f>査定協会提出用!C123</f>
        <v/>
      </c>
      <c r="D123" s="68" t="str">
        <f>査定協会提出用!D123</f>
        <v/>
      </c>
      <c r="E123" s="73" t="str">
        <f>査定協会提出用!E123</f>
        <v/>
      </c>
      <c r="F123" s="132" t="str">
        <f>査定協会提出用!F123</f>
        <v/>
      </c>
      <c r="G123" s="85" t="str">
        <f>査定協会提出用!G123</f>
        <v/>
      </c>
      <c r="H123" s="92" t="str">
        <f>査定協会提出用!H123</f>
        <v/>
      </c>
      <c r="I123" s="103" t="str">
        <f>査定協会提出用!I123</f>
        <v/>
      </c>
      <c r="J123" s="216" t="str">
        <f>査定協会提出用!J123</f>
        <v/>
      </c>
      <c r="K123" s="217">
        <f>査定協会提出用!K123</f>
        <v>0</v>
      </c>
      <c r="L123" s="113"/>
      <c r="M123" s="117" t="s">
        <v>14</v>
      </c>
      <c r="N123" s="124" t="s">
        <v>11</v>
      </c>
    </row>
    <row r="124" spans="2:14" ht="24.9" customHeight="1" x14ac:dyDescent="0.2">
      <c r="B124" s="51" t="str">
        <f>査定協会提出用!B124</f>
        <v/>
      </c>
      <c r="C124" s="60" t="str">
        <f>査定協会提出用!C124</f>
        <v/>
      </c>
      <c r="D124" s="68" t="str">
        <f>査定協会提出用!D124</f>
        <v/>
      </c>
      <c r="E124" s="73" t="str">
        <f>査定協会提出用!E124</f>
        <v/>
      </c>
      <c r="F124" s="132" t="str">
        <f>査定協会提出用!F124</f>
        <v/>
      </c>
      <c r="G124" s="85" t="str">
        <f>査定協会提出用!G124</f>
        <v/>
      </c>
      <c r="H124" s="92" t="str">
        <f>査定協会提出用!H124</f>
        <v/>
      </c>
      <c r="I124" s="103" t="str">
        <f>査定協会提出用!I124</f>
        <v/>
      </c>
      <c r="J124" s="216" t="str">
        <f>査定協会提出用!J124</f>
        <v/>
      </c>
      <c r="K124" s="217">
        <f>査定協会提出用!K124</f>
        <v>0</v>
      </c>
      <c r="L124" s="113"/>
      <c r="M124" s="117" t="s">
        <v>14</v>
      </c>
      <c r="N124" s="124" t="s">
        <v>11</v>
      </c>
    </row>
    <row r="125" spans="2:14" ht="24.9" customHeight="1" x14ac:dyDescent="0.2">
      <c r="B125" s="51" t="str">
        <f>査定協会提出用!B125</f>
        <v/>
      </c>
      <c r="C125" s="60" t="str">
        <f>査定協会提出用!C125</f>
        <v/>
      </c>
      <c r="D125" s="68" t="str">
        <f>査定協会提出用!D125</f>
        <v/>
      </c>
      <c r="E125" s="73" t="str">
        <f>査定協会提出用!E125</f>
        <v/>
      </c>
      <c r="F125" s="132" t="str">
        <f>査定協会提出用!F125</f>
        <v/>
      </c>
      <c r="G125" s="85" t="str">
        <f>査定協会提出用!G125</f>
        <v/>
      </c>
      <c r="H125" s="92" t="str">
        <f>査定協会提出用!H125</f>
        <v/>
      </c>
      <c r="I125" s="103" t="str">
        <f>査定協会提出用!I125</f>
        <v/>
      </c>
      <c r="J125" s="216" t="str">
        <f>査定協会提出用!J125</f>
        <v/>
      </c>
      <c r="K125" s="217">
        <f>査定協会提出用!K125</f>
        <v>0</v>
      </c>
      <c r="L125" s="113"/>
      <c r="M125" s="117" t="s">
        <v>14</v>
      </c>
      <c r="N125" s="124" t="s">
        <v>11</v>
      </c>
    </row>
    <row r="126" spans="2:14" ht="24.9" customHeight="1" x14ac:dyDescent="0.2">
      <c r="B126" s="51" t="str">
        <f>査定協会提出用!B126</f>
        <v/>
      </c>
      <c r="C126" s="60" t="str">
        <f>査定協会提出用!C126</f>
        <v/>
      </c>
      <c r="D126" s="68" t="str">
        <f>査定協会提出用!D126</f>
        <v/>
      </c>
      <c r="E126" s="73" t="str">
        <f>査定協会提出用!E126</f>
        <v/>
      </c>
      <c r="F126" s="132" t="str">
        <f>査定協会提出用!F126</f>
        <v/>
      </c>
      <c r="G126" s="85" t="str">
        <f>査定協会提出用!G126</f>
        <v/>
      </c>
      <c r="H126" s="92" t="str">
        <f>査定協会提出用!H126</f>
        <v/>
      </c>
      <c r="I126" s="103" t="str">
        <f>査定協会提出用!I126</f>
        <v/>
      </c>
      <c r="J126" s="216" t="str">
        <f>査定協会提出用!J126</f>
        <v/>
      </c>
      <c r="K126" s="217">
        <f>査定協会提出用!K126</f>
        <v>0</v>
      </c>
      <c r="L126" s="113"/>
      <c r="M126" s="117" t="s">
        <v>14</v>
      </c>
      <c r="N126" s="124" t="s">
        <v>11</v>
      </c>
    </row>
    <row r="127" spans="2:14" ht="24.9" customHeight="1" x14ac:dyDescent="0.2">
      <c r="B127" s="51" t="str">
        <f>査定協会提出用!B127</f>
        <v/>
      </c>
      <c r="C127" s="60" t="str">
        <f>査定協会提出用!C127</f>
        <v/>
      </c>
      <c r="D127" s="68" t="str">
        <f>査定協会提出用!D127</f>
        <v/>
      </c>
      <c r="E127" s="73" t="str">
        <f>査定協会提出用!E127</f>
        <v/>
      </c>
      <c r="F127" s="132" t="str">
        <f>査定協会提出用!F127</f>
        <v/>
      </c>
      <c r="G127" s="85" t="str">
        <f>査定協会提出用!G127</f>
        <v/>
      </c>
      <c r="H127" s="92" t="str">
        <f>査定協会提出用!H127</f>
        <v/>
      </c>
      <c r="I127" s="103" t="str">
        <f>査定協会提出用!I127</f>
        <v/>
      </c>
      <c r="J127" s="216" t="str">
        <f>査定協会提出用!J127</f>
        <v/>
      </c>
      <c r="K127" s="217">
        <f>査定協会提出用!K127</f>
        <v>0</v>
      </c>
      <c r="L127" s="113"/>
      <c r="M127" s="117" t="s">
        <v>14</v>
      </c>
      <c r="N127" s="124" t="s">
        <v>11</v>
      </c>
    </row>
    <row r="128" spans="2:14" ht="24.9" customHeight="1" x14ac:dyDescent="0.2">
      <c r="B128" s="51" t="str">
        <f>査定協会提出用!B128</f>
        <v/>
      </c>
      <c r="C128" s="60" t="str">
        <f>査定協会提出用!C128</f>
        <v/>
      </c>
      <c r="D128" s="68" t="str">
        <f>査定協会提出用!D128</f>
        <v/>
      </c>
      <c r="E128" s="73" t="str">
        <f>査定協会提出用!E128</f>
        <v/>
      </c>
      <c r="F128" s="132" t="str">
        <f>査定協会提出用!F128</f>
        <v/>
      </c>
      <c r="G128" s="85" t="str">
        <f>査定協会提出用!G128</f>
        <v/>
      </c>
      <c r="H128" s="92" t="str">
        <f>査定協会提出用!H128</f>
        <v/>
      </c>
      <c r="I128" s="103" t="str">
        <f>査定協会提出用!I128</f>
        <v/>
      </c>
      <c r="J128" s="216" t="str">
        <f>査定協会提出用!J128</f>
        <v/>
      </c>
      <c r="K128" s="217">
        <f>査定協会提出用!K128</f>
        <v>0</v>
      </c>
      <c r="L128" s="113"/>
      <c r="M128" s="117" t="s">
        <v>14</v>
      </c>
      <c r="N128" s="124" t="s">
        <v>11</v>
      </c>
    </row>
    <row r="129" spans="2:14" ht="24.9" customHeight="1" x14ac:dyDescent="0.2">
      <c r="B129" s="51" t="str">
        <f>査定協会提出用!B129</f>
        <v/>
      </c>
      <c r="C129" s="60" t="str">
        <f>査定協会提出用!C129</f>
        <v/>
      </c>
      <c r="D129" s="68" t="str">
        <f>査定協会提出用!D129</f>
        <v/>
      </c>
      <c r="E129" s="73" t="str">
        <f>査定協会提出用!E129</f>
        <v/>
      </c>
      <c r="F129" s="132" t="str">
        <f>査定協会提出用!F129</f>
        <v/>
      </c>
      <c r="G129" s="85" t="str">
        <f>査定協会提出用!G129</f>
        <v/>
      </c>
      <c r="H129" s="92" t="str">
        <f>査定協会提出用!H129</f>
        <v/>
      </c>
      <c r="I129" s="103" t="str">
        <f>査定協会提出用!I129</f>
        <v/>
      </c>
      <c r="J129" s="216" t="str">
        <f>査定協会提出用!J129</f>
        <v/>
      </c>
      <c r="K129" s="217">
        <f>査定協会提出用!K129</f>
        <v>0</v>
      </c>
      <c r="L129" s="113"/>
      <c r="M129" s="117" t="s">
        <v>14</v>
      </c>
      <c r="N129" s="124" t="s">
        <v>11</v>
      </c>
    </row>
    <row r="130" spans="2:14" ht="24.9" customHeight="1" x14ac:dyDescent="0.2">
      <c r="B130" s="51" t="str">
        <f>査定協会提出用!B130</f>
        <v/>
      </c>
      <c r="C130" s="60" t="str">
        <f>査定協会提出用!C130</f>
        <v/>
      </c>
      <c r="D130" s="68" t="str">
        <f>査定協会提出用!D130</f>
        <v/>
      </c>
      <c r="E130" s="73" t="str">
        <f>査定協会提出用!E130</f>
        <v/>
      </c>
      <c r="F130" s="132" t="str">
        <f>査定協会提出用!F130</f>
        <v/>
      </c>
      <c r="G130" s="85" t="str">
        <f>査定協会提出用!G130</f>
        <v/>
      </c>
      <c r="H130" s="92" t="str">
        <f>査定協会提出用!H130</f>
        <v/>
      </c>
      <c r="I130" s="103" t="str">
        <f>査定協会提出用!I130</f>
        <v/>
      </c>
      <c r="J130" s="216" t="str">
        <f>査定協会提出用!J130</f>
        <v/>
      </c>
      <c r="K130" s="217">
        <f>査定協会提出用!K130</f>
        <v>0</v>
      </c>
      <c r="L130" s="113"/>
      <c r="M130" s="117" t="s">
        <v>14</v>
      </c>
      <c r="N130" s="124" t="s">
        <v>11</v>
      </c>
    </row>
    <row r="131" spans="2:14" ht="24.9" customHeight="1" x14ac:dyDescent="0.2">
      <c r="B131" s="51" t="str">
        <f>査定協会提出用!B131</f>
        <v/>
      </c>
      <c r="C131" s="60" t="str">
        <f>査定協会提出用!C131</f>
        <v/>
      </c>
      <c r="D131" s="68" t="str">
        <f>査定協会提出用!D131</f>
        <v/>
      </c>
      <c r="E131" s="73" t="str">
        <f>査定協会提出用!E131</f>
        <v/>
      </c>
      <c r="F131" s="132" t="str">
        <f>査定協会提出用!F131</f>
        <v/>
      </c>
      <c r="G131" s="85" t="str">
        <f>査定協会提出用!G131</f>
        <v/>
      </c>
      <c r="H131" s="92" t="str">
        <f>査定協会提出用!H131</f>
        <v/>
      </c>
      <c r="I131" s="103" t="str">
        <f>査定協会提出用!I131</f>
        <v/>
      </c>
      <c r="J131" s="216" t="str">
        <f>査定協会提出用!J131</f>
        <v/>
      </c>
      <c r="K131" s="217">
        <f>査定協会提出用!K131</f>
        <v>0</v>
      </c>
      <c r="L131" s="113"/>
      <c r="M131" s="117" t="s">
        <v>14</v>
      </c>
      <c r="N131" s="124" t="s">
        <v>11</v>
      </c>
    </row>
    <row r="132" spans="2:14" ht="24.9" customHeight="1" x14ac:dyDescent="0.2">
      <c r="B132" s="51" t="str">
        <f>査定協会提出用!B132</f>
        <v/>
      </c>
      <c r="C132" s="60" t="str">
        <f>査定協会提出用!C132</f>
        <v/>
      </c>
      <c r="D132" s="68" t="str">
        <f>査定協会提出用!D132</f>
        <v/>
      </c>
      <c r="E132" s="73" t="str">
        <f>査定協会提出用!E132</f>
        <v/>
      </c>
      <c r="F132" s="132" t="str">
        <f>査定協会提出用!F132</f>
        <v/>
      </c>
      <c r="G132" s="85" t="str">
        <f>査定協会提出用!G132</f>
        <v/>
      </c>
      <c r="H132" s="92" t="str">
        <f>査定協会提出用!H132</f>
        <v/>
      </c>
      <c r="I132" s="103" t="str">
        <f>査定協会提出用!I132</f>
        <v/>
      </c>
      <c r="J132" s="216" t="str">
        <f>査定協会提出用!J132</f>
        <v/>
      </c>
      <c r="K132" s="217">
        <f>査定協会提出用!K132</f>
        <v>0</v>
      </c>
      <c r="L132" s="113"/>
      <c r="M132" s="117" t="s">
        <v>14</v>
      </c>
      <c r="N132" s="124" t="s">
        <v>11</v>
      </c>
    </row>
    <row r="133" spans="2:14" ht="24.9" customHeight="1" x14ac:dyDescent="0.2">
      <c r="B133" s="51" t="str">
        <f>査定協会提出用!B133</f>
        <v/>
      </c>
      <c r="C133" s="60" t="str">
        <f>査定協会提出用!C133</f>
        <v/>
      </c>
      <c r="D133" s="68" t="str">
        <f>査定協会提出用!D133</f>
        <v/>
      </c>
      <c r="E133" s="73" t="str">
        <f>査定協会提出用!E133</f>
        <v/>
      </c>
      <c r="F133" s="132" t="str">
        <f>査定協会提出用!F133</f>
        <v/>
      </c>
      <c r="G133" s="85" t="str">
        <f>査定協会提出用!G133</f>
        <v/>
      </c>
      <c r="H133" s="92" t="str">
        <f>査定協会提出用!H133</f>
        <v/>
      </c>
      <c r="I133" s="103" t="str">
        <f>査定協会提出用!I133</f>
        <v/>
      </c>
      <c r="J133" s="216" t="str">
        <f>査定協会提出用!J133</f>
        <v/>
      </c>
      <c r="K133" s="217">
        <f>査定協会提出用!K133</f>
        <v>0</v>
      </c>
      <c r="L133" s="113"/>
      <c r="M133" s="117" t="s">
        <v>14</v>
      </c>
      <c r="N133" s="124" t="s">
        <v>11</v>
      </c>
    </row>
    <row r="134" spans="2:14" ht="24.9" customHeight="1" x14ac:dyDescent="0.2">
      <c r="B134" s="51" t="str">
        <f>査定協会提出用!B134</f>
        <v/>
      </c>
      <c r="C134" s="60" t="str">
        <f>査定協会提出用!C134</f>
        <v/>
      </c>
      <c r="D134" s="68" t="str">
        <f>査定協会提出用!D134</f>
        <v/>
      </c>
      <c r="E134" s="73" t="str">
        <f>査定協会提出用!E134</f>
        <v/>
      </c>
      <c r="F134" s="132" t="str">
        <f>査定協会提出用!F134</f>
        <v/>
      </c>
      <c r="G134" s="85" t="str">
        <f>査定協会提出用!G134</f>
        <v/>
      </c>
      <c r="H134" s="92" t="str">
        <f>査定協会提出用!H134</f>
        <v/>
      </c>
      <c r="I134" s="103" t="str">
        <f>査定協会提出用!I134</f>
        <v/>
      </c>
      <c r="J134" s="216" t="str">
        <f>査定協会提出用!J134</f>
        <v/>
      </c>
      <c r="K134" s="217">
        <f>査定協会提出用!K134</f>
        <v>0</v>
      </c>
      <c r="L134" s="113"/>
      <c r="M134" s="117" t="s">
        <v>14</v>
      </c>
      <c r="N134" s="124" t="s">
        <v>11</v>
      </c>
    </row>
    <row r="135" spans="2:14" ht="24.9" customHeight="1" x14ac:dyDescent="0.2">
      <c r="B135" s="51" t="str">
        <f>査定協会提出用!B135</f>
        <v/>
      </c>
      <c r="C135" s="60" t="str">
        <f>査定協会提出用!C135</f>
        <v/>
      </c>
      <c r="D135" s="68" t="str">
        <f>査定協会提出用!D135</f>
        <v/>
      </c>
      <c r="E135" s="73" t="str">
        <f>査定協会提出用!E135</f>
        <v/>
      </c>
      <c r="F135" s="132" t="str">
        <f>査定協会提出用!F135</f>
        <v/>
      </c>
      <c r="G135" s="85" t="str">
        <f>査定協会提出用!G135</f>
        <v/>
      </c>
      <c r="H135" s="92" t="str">
        <f>査定協会提出用!H135</f>
        <v/>
      </c>
      <c r="I135" s="103" t="str">
        <f>査定協会提出用!I135</f>
        <v/>
      </c>
      <c r="J135" s="216" t="str">
        <f>査定協会提出用!J135</f>
        <v/>
      </c>
      <c r="K135" s="217">
        <f>査定協会提出用!K135</f>
        <v>0</v>
      </c>
      <c r="L135" s="113"/>
      <c r="M135" s="117" t="s">
        <v>14</v>
      </c>
      <c r="N135" s="124" t="s">
        <v>11</v>
      </c>
    </row>
    <row r="136" spans="2:14" ht="24.9" customHeight="1" x14ac:dyDescent="0.2">
      <c r="B136" s="51" t="str">
        <f>査定協会提出用!B136</f>
        <v/>
      </c>
      <c r="C136" s="60" t="str">
        <f>査定協会提出用!C136</f>
        <v/>
      </c>
      <c r="D136" s="68" t="str">
        <f>査定協会提出用!D136</f>
        <v/>
      </c>
      <c r="E136" s="73" t="str">
        <f>査定協会提出用!E136</f>
        <v/>
      </c>
      <c r="F136" s="132" t="str">
        <f>査定協会提出用!F136</f>
        <v/>
      </c>
      <c r="G136" s="85" t="str">
        <f>査定協会提出用!G136</f>
        <v/>
      </c>
      <c r="H136" s="92" t="str">
        <f>査定協会提出用!H136</f>
        <v/>
      </c>
      <c r="I136" s="103" t="str">
        <f>査定協会提出用!I136</f>
        <v/>
      </c>
      <c r="J136" s="216" t="str">
        <f>査定協会提出用!J136</f>
        <v/>
      </c>
      <c r="K136" s="217">
        <f>査定協会提出用!K136</f>
        <v>0</v>
      </c>
      <c r="L136" s="113"/>
      <c r="M136" s="117" t="s">
        <v>14</v>
      </c>
      <c r="N136" s="124" t="s">
        <v>11</v>
      </c>
    </row>
    <row r="137" spans="2:14" ht="24.9" customHeight="1" x14ac:dyDescent="0.2">
      <c r="B137" s="51" t="str">
        <f>査定協会提出用!B137</f>
        <v/>
      </c>
      <c r="C137" s="60" t="str">
        <f>査定協会提出用!C137</f>
        <v/>
      </c>
      <c r="D137" s="68" t="str">
        <f>査定協会提出用!D137</f>
        <v/>
      </c>
      <c r="E137" s="73" t="str">
        <f>査定協会提出用!E137</f>
        <v/>
      </c>
      <c r="F137" s="132" t="str">
        <f>査定協会提出用!F137</f>
        <v/>
      </c>
      <c r="G137" s="85" t="str">
        <f>査定協会提出用!G137</f>
        <v/>
      </c>
      <c r="H137" s="92" t="str">
        <f>査定協会提出用!H137</f>
        <v/>
      </c>
      <c r="I137" s="103" t="str">
        <f>査定協会提出用!I137</f>
        <v/>
      </c>
      <c r="J137" s="216" t="str">
        <f>査定協会提出用!J137</f>
        <v/>
      </c>
      <c r="K137" s="217">
        <f>査定協会提出用!K137</f>
        <v>0</v>
      </c>
      <c r="L137" s="113"/>
      <c r="M137" s="117" t="s">
        <v>14</v>
      </c>
      <c r="N137" s="124" t="s">
        <v>11</v>
      </c>
    </row>
    <row r="138" spans="2:14" ht="24.9" customHeight="1" x14ac:dyDescent="0.2">
      <c r="B138" s="51" t="str">
        <f>査定協会提出用!B138</f>
        <v/>
      </c>
      <c r="C138" s="60" t="str">
        <f>査定協会提出用!C138</f>
        <v/>
      </c>
      <c r="D138" s="68" t="str">
        <f>査定協会提出用!D138</f>
        <v/>
      </c>
      <c r="E138" s="73" t="str">
        <f>査定協会提出用!E138</f>
        <v/>
      </c>
      <c r="F138" s="132" t="str">
        <f>査定協会提出用!F138</f>
        <v/>
      </c>
      <c r="G138" s="85" t="str">
        <f>査定協会提出用!G138</f>
        <v/>
      </c>
      <c r="H138" s="92" t="str">
        <f>査定協会提出用!H138</f>
        <v/>
      </c>
      <c r="I138" s="103" t="str">
        <f>査定協会提出用!I138</f>
        <v/>
      </c>
      <c r="J138" s="216" t="str">
        <f>査定協会提出用!J138</f>
        <v/>
      </c>
      <c r="K138" s="217">
        <f>査定協会提出用!K138</f>
        <v>0</v>
      </c>
      <c r="L138" s="113"/>
      <c r="M138" s="117" t="s">
        <v>14</v>
      </c>
      <c r="N138" s="124" t="s">
        <v>11</v>
      </c>
    </row>
    <row r="139" spans="2:14" ht="24.9" customHeight="1" x14ac:dyDescent="0.2">
      <c r="B139" s="51" t="str">
        <f>査定協会提出用!B139</f>
        <v/>
      </c>
      <c r="C139" s="60" t="str">
        <f>査定協会提出用!C139</f>
        <v/>
      </c>
      <c r="D139" s="68" t="str">
        <f>査定協会提出用!D139</f>
        <v/>
      </c>
      <c r="E139" s="73" t="str">
        <f>査定協会提出用!E139</f>
        <v/>
      </c>
      <c r="F139" s="132" t="str">
        <f>査定協会提出用!F139</f>
        <v/>
      </c>
      <c r="G139" s="85" t="str">
        <f>査定協会提出用!G139</f>
        <v/>
      </c>
      <c r="H139" s="92" t="str">
        <f>査定協会提出用!H139</f>
        <v/>
      </c>
      <c r="I139" s="103" t="str">
        <f>査定協会提出用!I139</f>
        <v/>
      </c>
      <c r="J139" s="216" t="str">
        <f>査定協会提出用!J139</f>
        <v/>
      </c>
      <c r="K139" s="217">
        <f>査定協会提出用!K139</f>
        <v>0</v>
      </c>
      <c r="L139" s="113"/>
      <c r="M139" s="117" t="s">
        <v>14</v>
      </c>
      <c r="N139" s="124" t="s">
        <v>11</v>
      </c>
    </row>
    <row r="140" spans="2:14" ht="24.9" customHeight="1" x14ac:dyDescent="0.2">
      <c r="B140" s="52" t="str">
        <f>査定協会提出用!B140</f>
        <v/>
      </c>
      <c r="C140" s="61" t="str">
        <f>査定協会提出用!C140</f>
        <v/>
      </c>
      <c r="D140" s="69" t="str">
        <f>査定協会提出用!D140</f>
        <v/>
      </c>
      <c r="E140" s="74" t="str">
        <f>査定協会提出用!E140</f>
        <v/>
      </c>
      <c r="F140" s="81" t="str">
        <f>査定協会提出用!F140</f>
        <v/>
      </c>
      <c r="G140" s="86" t="str">
        <f>査定協会提出用!G140</f>
        <v/>
      </c>
      <c r="H140" s="93" t="str">
        <f>査定協会提出用!H140</f>
        <v/>
      </c>
      <c r="I140" s="104" t="str">
        <f>査定協会提出用!I140</f>
        <v/>
      </c>
      <c r="J140" s="218" t="str">
        <f>査定協会提出用!J140</f>
        <v/>
      </c>
      <c r="K140" s="219">
        <f>査定協会提出用!K140</f>
        <v>0</v>
      </c>
      <c r="L140" s="114"/>
      <c r="M140" s="118" t="s">
        <v>14</v>
      </c>
      <c r="N140" s="125" t="s">
        <v>11</v>
      </c>
    </row>
    <row r="141" spans="2:14" ht="24.9" customHeight="1" x14ac:dyDescent="0.2">
      <c r="B141" s="50" t="str">
        <f>査定協会提出用!B141</f>
        <v/>
      </c>
      <c r="C141" s="59" t="str">
        <f>査定協会提出用!C141</f>
        <v/>
      </c>
      <c r="D141" s="67" t="str">
        <f>査定協会提出用!D141</f>
        <v/>
      </c>
      <c r="E141" s="72" t="str">
        <f>査定協会提出用!E141</f>
        <v/>
      </c>
      <c r="F141" s="131" t="str">
        <f>査定協会提出用!F141</f>
        <v/>
      </c>
      <c r="G141" s="84" t="str">
        <f>査定協会提出用!G141</f>
        <v/>
      </c>
      <c r="H141" s="91" t="str">
        <f>査定協会提出用!H141</f>
        <v/>
      </c>
      <c r="I141" s="102" t="str">
        <f>査定協会提出用!I141</f>
        <v/>
      </c>
      <c r="J141" s="214" t="str">
        <f>査定協会提出用!J141</f>
        <v/>
      </c>
      <c r="K141" s="215">
        <f>査定協会提出用!K141</f>
        <v>0</v>
      </c>
      <c r="L141" s="112"/>
      <c r="M141" s="116" t="s">
        <v>14</v>
      </c>
      <c r="N141" s="123" t="s">
        <v>11</v>
      </c>
    </row>
    <row r="142" spans="2:14" ht="24.9" customHeight="1" x14ac:dyDescent="0.2">
      <c r="B142" s="51" t="str">
        <f>査定協会提出用!B142</f>
        <v/>
      </c>
      <c r="C142" s="60" t="str">
        <f>査定協会提出用!C142</f>
        <v/>
      </c>
      <c r="D142" s="68" t="str">
        <f>査定協会提出用!D142</f>
        <v/>
      </c>
      <c r="E142" s="73" t="str">
        <f>査定協会提出用!E142</f>
        <v/>
      </c>
      <c r="F142" s="132" t="str">
        <f>査定協会提出用!F142</f>
        <v/>
      </c>
      <c r="G142" s="85" t="str">
        <f>査定協会提出用!G142</f>
        <v/>
      </c>
      <c r="H142" s="92" t="str">
        <f>査定協会提出用!H142</f>
        <v/>
      </c>
      <c r="I142" s="103" t="str">
        <f>査定協会提出用!I142</f>
        <v/>
      </c>
      <c r="J142" s="216" t="str">
        <f>査定協会提出用!J142</f>
        <v/>
      </c>
      <c r="K142" s="217">
        <f>査定協会提出用!K142</f>
        <v>0</v>
      </c>
      <c r="L142" s="113"/>
      <c r="M142" s="117" t="s">
        <v>14</v>
      </c>
      <c r="N142" s="124" t="s">
        <v>11</v>
      </c>
    </row>
    <row r="143" spans="2:14" ht="24.9" customHeight="1" x14ac:dyDescent="0.2">
      <c r="B143" s="51" t="str">
        <f>査定協会提出用!B143</f>
        <v/>
      </c>
      <c r="C143" s="60" t="str">
        <f>査定協会提出用!C143</f>
        <v/>
      </c>
      <c r="D143" s="68" t="str">
        <f>査定協会提出用!D143</f>
        <v/>
      </c>
      <c r="E143" s="73" t="str">
        <f>査定協会提出用!E143</f>
        <v/>
      </c>
      <c r="F143" s="132" t="str">
        <f>査定協会提出用!F143</f>
        <v/>
      </c>
      <c r="G143" s="85" t="str">
        <f>査定協会提出用!G143</f>
        <v/>
      </c>
      <c r="H143" s="92" t="str">
        <f>査定協会提出用!H143</f>
        <v/>
      </c>
      <c r="I143" s="103" t="str">
        <f>査定協会提出用!I143</f>
        <v/>
      </c>
      <c r="J143" s="216" t="str">
        <f>査定協会提出用!J143</f>
        <v/>
      </c>
      <c r="K143" s="217">
        <f>査定協会提出用!K143</f>
        <v>0</v>
      </c>
      <c r="L143" s="113"/>
      <c r="M143" s="117" t="s">
        <v>14</v>
      </c>
      <c r="N143" s="124" t="s">
        <v>11</v>
      </c>
    </row>
    <row r="144" spans="2:14" ht="24.9" customHeight="1" x14ac:dyDescent="0.2">
      <c r="B144" s="51" t="str">
        <f>査定協会提出用!B144</f>
        <v/>
      </c>
      <c r="C144" s="60" t="str">
        <f>査定協会提出用!C144</f>
        <v/>
      </c>
      <c r="D144" s="68" t="str">
        <f>査定協会提出用!D144</f>
        <v/>
      </c>
      <c r="E144" s="73" t="str">
        <f>査定協会提出用!E144</f>
        <v/>
      </c>
      <c r="F144" s="132" t="str">
        <f>査定協会提出用!F144</f>
        <v/>
      </c>
      <c r="G144" s="85" t="str">
        <f>査定協会提出用!G144</f>
        <v/>
      </c>
      <c r="H144" s="92" t="str">
        <f>査定協会提出用!H144</f>
        <v/>
      </c>
      <c r="I144" s="103" t="str">
        <f>査定協会提出用!I144</f>
        <v/>
      </c>
      <c r="J144" s="216" t="str">
        <f>査定協会提出用!J144</f>
        <v/>
      </c>
      <c r="K144" s="217">
        <f>査定協会提出用!K144</f>
        <v>0</v>
      </c>
      <c r="L144" s="113"/>
      <c r="M144" s="117" t="s">
        <v>14</v>
      </c>
      <c r="N144" s="124" t="s">
        <v>11</v>
      </c>
    </row>
    <row r="145" spans="2:14" ht="24.9" customHeight="1" x14ac:dyDescent="0.2">
      <c r="B145" s="51" t="str">
        <f>査定協会提出用!B145</f>
        <v/>
      </c>
      <c r="C145" s="60" t="str">
        <f>査定協会提出用!C145</f>
        <v/>
      </c>
      <c r="D145" s="68" t="str">
        <f>査定協会提出用!D145</f>
        <v/>
      </c>
      <c r="E145" s="73" t="str">
        <f>査定協会提出用!E145</f>
        <v/>
      </c>
      <c r="F145" s="132" t="str">
        <f>査定協会提出用!F145</f>
        <v/>
      </c>
      <c r="G145" s="85" t="str">
        <f>査定協会提出用!G145</f>
        <v/>
      </c>
      <c r="H145" s="92" t="str">
        <f>査定協会提出用!H145</f>
        <v/>
      </c>
      <c r="I145" s="103" t="str">
        <f>査定協会提出用!I145</f>
        <v/>
      </c>
      <c r="J145" s="216" t="str">
        <f>査定協会提出用!J145</f>
        <v/>
      </c>
      <c r="K145" s="217">
        <f>査定協会提出用!K145</f>
        <v>0</v>
      </c>
      <c r="L145" s="113"/>
      <c r="M145" s="117" t="s">
        <v>14</v>
      </c>
      <c r="N145" s="124" t="s">
        <v>11</v>
      </c>
    </row>
    <row r="146" spans="2:14" ht="24.9" customHeight="1" x14ac:dyDescent="0.2">
      <c r="B146" s="51" t="str">
        <f>査定協会提出用!B146</f>
        <v/>
      </c>
      <c r="C146" s="60" t="str">
        <f>査定協会提出用!C146</f>
        <v/>
      </c>
      <c r="D146" s="68" t="str">
        <f>査定協会提出用!D146</f>
        <v/>
      </c>
      <c r="E146" s="73" t="str">
        <f>査定協会提出用!E146</f>
        <v/>
      </c>
      <c r="F146" s="132" t="str">
        <f>査定協会提出用!F146</f>
        <v/>
      </c>
      <c r="G146" s="85" t="str">
        <f>査定協会提出用!G146</f>
        <v/>
      </c>
      <c r="H146" s="92" t="str">
        <f>査定協会提出用!H146</f>
        <v/>
      </c>
      <c r="I146" s="103" t="str">
        <f>査定協会提出用!I146</f>
        <v/>
      </c>
      <c r="J146" s="216" t="str">
        <f>査定協会提出用!J146</f>
        <v/>
      </c>
      <c r="K146" s="217">
        <f>査定協会提出用!K146</f>
        <v>0</v>
      </c>
      <c r="L146" s="113"/>
      <c r="M146" s="117" t="s">
        <v>14</v>
      </c>
      <c r="N146" s="124" t="s">
        <v>11</v>
      </c>
    </row>
    <row r="147" spans="2:14" ht="24.9" customHeight="1" x14ac:dyDescent="0.2">
      <c r="B147" s="51" t="str">
        <f>査定協会提出用!B147</f>
        <v/>
      </c>
      <c r="C147" s="60" t="str">
        <f>査定協会提出用!C147</f>
        <v/>
      </c>
      <c r="D147" s="68" t="str">
        <f>査定協会提出用!D147</f>
        <v/>
      </c>
      <c r="E147" s="73" t="str">
        <f>査定協会提出用!E147</f>
        <v/>
      </c>
      <c r="F147" s="132" t="str">
        <f>査定協会提出用!F147</f>
        <v/>
      </c>
      <c r="G147" s="85" t="str">
        <f>査定協会提出用!G147</f>
        <v/>
      </c>
      <c r="H147" s="92" t="str">
        <f>査定協会提出用!H147</f>
        <v/>
      </c>
      <c r="I147" s="103" t="str">
        <f>査定協会提出用!I147</f>
        <v/>
      </c>
      <c r="J147" s="216" t="str">
        <f>査定協会提出用!J147</f>
        <v/>
      </c>
      <c r="K147" s="217">
        <f>査定協会提出用!K147</f>
        <v>0</v>
      </c>
      <c r="L147" s="113"/>
      <c r="M147" s="117" t="s">
        <v>14</v>
      </c>
      <c r="N147" s="124" t="s">
        <v>11</v>
      </c>
    </row>
    <row r="148" spans="2:14" ht="24.9" customHeight="1" x14ac:dyDescent="0.2">
      <c r="B148" s="51" t="str">
        <f>査定協会提出用!B148</f>
        <v/>
      </c>
      <c r="C148" s="60" t="str">
        <f>査定協会提出用!C148</f>
        <v/>
      </c>
      <c r="D148" s="68" t="str">
        <f>査定協会提出用!D148</f>
        <v/>
      </c>
      <c r="E148" s="73" t="str">
        <f>査定協会提出用!E148</f>
        <v/>
      </c>
      <c r="F148" s="132" t="str">
        <f>査定協会提出用!F148</f>
        <v/>
      </c>
      <c r="G148" s="85" t="str">
        <f>査定協会提出用!G148</f>
        <v/>
      </c>
      <c r="H148" s="92" t="str">
        <f>査定協会提出用!H148</f>
        <v/>
      </c>
      <c r="I148" s="103" t="str">
        <f>査定協会提出用!I148</f>
        <v/>
      </c>
      <c r="J148" s="216" t="str">
        <f>査定協会提出用!J148</f>
        <v/>
      </c>
      <c r="K148" s="217">
        <f>査定協会提出用!K148</f>
        <v>0</v>
      </c>
      <c r="L148" s="113"/>
      <c r="M148" s="117" t="s">
        <v>14</v>
      </c>
      <c r="N148" s="124" t="s">
        <v>11</v>
      </c>
    </row>
    <row r="149" spans="2:14" ht="24.9" customHeight="1" x14ac:dyDescent="0.2">
      <c r="B149" s="51" t="str">
        <f>査定協会提出用!B149</f>
        <v/>
      </c>
      <c r="C149" s="60" t="str">
        <f>査定協会提出用!C149</f>
        <v/>
      </c>
      <c r="D149" s="68" t="str">
        <f>査定協会提出用!D149</f>
        <v/>
      </c>
      <c r="E149" s="73" t="str">
        <f>査定協会提出用!E149</f>
        <v/>
      </c>
      <c r="F149" s="132" t="str">
        <f>査定協会提出用!F149</f>
        <v/>
      </c>
      <c r="G149" s="85" t="str">
        <f>査定協会提出用!G149</f>
        <v/>
      </c>
      <c r="H149" s="92" t="str">
        <f>査定協会提出用!H149</f>
        <v/>
      </c>
      <c r="I149" s="103" t="str">
        <f>査定協会提出用!I149</f>
        <v/>
      </c>
      <c r="J149" s="216" t="str">
        <f>査定協会提出用!J149</f>
        <v/>
      </c>
      <c r="K149" s="217">
        <f>査定協会提出用!K149</f>
        <v>0</v>
      </c>
      <c r="L149" s="113"/>
      <c r="M149" s="117" t="s">
        <v>14</v>
      </c>
      <c r="N149" s="124" t="s">
        <v>11</v>
      </c>
    </row>
    <row r="150" spans="2:14" ht="24.9" customHeight="1" x14ac:dyDescent="0.2">
      <c r="B150" s="51" t="str">
        <f>査定協会提出用!B150</f>
        <v/>
      </c>
      <c r="C150" s="60" t="str">
        <f>査定協会提出用!C150</f>
        <v/>
      </c>
      <c r="D150" s="68" t="str">
        <f>査定協会提出用!D150</f>
        <v/>
      </c>
      <c r="E150" s="73" t="str">
        <f>査定協会提出用!E150</f>
        <v/>
      </c>
      <c r="F150" s="132" t="str">
        <f>査定協会提出用!F150</f>
        <v/>
      </c>
      <c r="G150" s="85" t="str">
        <f>査定協会提出用!G150</f>
        <v/>
      </c>
      <c r="H150" s="92" t="str">
        <f>査定協会提出用!H150</f>
        <v/>
      </c>
      <c r="I150" s="103" t="str">
        <f>査定協会提出用!I150</f>
        <v/>
      </c>
      <c r="J150" s="216" t="str">
        <f>査定協会提出用!J150</f>
        <v/>
      </c>
      <c r="K150" s="217">
        <f>査定協会提出用!K150</f>
        <v>0</v>
      </c>
      <c r="L150" s="113"/>
      <c r="M150" s="117" t="s">
        <v>14</v>
      </c>
      <c r="N150" s="124" t="s">
        <v>11</v>
      </c>
    </row>
    <row r="151" spans="2:14" ht="24.9" customHeight="1" x14ac:dyDescent="0.2">
      <c r="B151" s="51" t="str">
        <f>査定協会提出用!B151</f>
        <v/>
      </c>
      <c r="C151" s="60" t="str">
        <f>査定協会提出用!C151</f>
        <v/>
      </c>
      <c r="D151" s="68" t="str">
        <f>査定協会提出用!D151</f>
        <v/>
      </c>
      <c r="E151" s="73" t="str">
        <f>査定協会提出用!E151</f>
        <v/>
      </c>
      <c r="F151" s="132" t="str">
        <f>査定協会提出用!F151</f>
        <v/>
      </c>
      <c r="G151" s="85" t="str">
        <f>査定協会提出用!G151</f>
        <v/>
      </c>
      <c r="H151" s="92" t="str">
        <f>査定協会提出用!H151</f>
        <v/>
      </c>
      <c r="I151" s="103" t="str">
        <f>査定協会提出用!I151</f>
        <v/>
      </c>
      <c r="J151" s="216" t="str">
        <f>査定協会提出用!J151</f>
        <v/>
      </c>
      <c r="K151" s="217">
        <f>査定協会提出用!K151</f>
        <v>0</v>
      </c>
      <c r="L151" s="113"/>
      <c r="M151" s="117" t="s">
        <v>14</v>
      </c>
      <c r="N151" s="124" t="s">
        <v>11</v>
      </c>
    </row>
    <row r="152" spans="2:14" ht="24.9" customHeight="1" x14ac:dyDescent="0.2">
      <c r="B152" s="51" t="str">
        <f>査定協会提出用!B152</f>
        <v/>
      </c>
      <c r="C152" s="60" t="str">
        <f>査定協会提出用!C152</f>
        <v/>
      </c>
      <c r="D152" s="68" t="str">
        <f>査定協会提出用!D152</f>
        <v/>
      </c>
      <c r="E152" s="73" t="str">
        <f>査定協会提出用!E152</f>
        <v/>
      </c>
      <c r="F152" s="132" t="str">
        <f>査定協会提出用!F152</f>
        <v/>
      </c>
      <c r="G152" s="85" t="str">
        <f>査定協会提出用!G152</f>
        <v/>
      </c>
      <c r="H152" s="92" t="str">
        <f>査定協会提出用!H152</f>
        <v/>
      </c>
      <c r="I152" s="103" t="str">
        <f>査定協会提出用!I152</f>
        <v/>
      </c>
      <c r="J152" s="216" t="str">
        <f>査定協会提出用!J152</f>
        <v/>
      </c>
      <c r="K152" s="217">
        <f>査定協会提出用!K152</f>
        <v>0</v>
      </c>
      <c r="L152" s="113"/>
      <c r="M152" s="117" t="s">
        <v>14</v>
      </c>
      <c r="N152" s="124" t="s">
        <v>11</v>
      </c>
    </row>
    <row r="153" spans="2:14" ht="24.9" customHeight="1" x14ac:dyDescent="0.2">
      <c r="B153" s="51" t="str">
        <f>査定協会提出用!B153</f>
        <v/>
      </c>
      <c r="C153" s="60" t="str">
        <f>査定協会提出用!C153</f>
        <v/>
      </c>
      <c r="D153" s="68" t="str">
        <f>査定協会提出用!D153</f>
        <v/>
      </c>
      <c r="E153" s="73" t="str">
        <f>査定協会提出用!E153</f>
        <v/>
      </c>
      <c r="F153" s="132" t="str">
        <f>査定協会提出用!F153</f>
        <v/>
      </c>
      <c r="G153" s="85" t="str">
        <f>査定協会提出用!G153</f>
        <v/>
      </c>
      <c r="H153" s="92" t="str">
        <f>査定協会提出用!H153</f>
        <v/>
      </c>
      <c r="I153" s="103" t="str">
        <f>査定協会提出用!I153</f>
        <v/>
      </c>
      <c r="J153" s="216" t="str">
        <f>査定協会提出用!J153</f>
        <v/>
      </c>
      <c r="K153" s="217">
        <f>査定協会提出用!K153</f>
        <v>0</v>
      </c>
      <c r="L153" s="113"/>
      <c r="M153" s="117" t="s">
        <v>14</v>
      </c>
      <c r="N153" s="124" t="s">
        <v>11</v>
      </c>
    </row>
    <row r="154" spans="2:14" ht="24.9" customHeight="1" x14ac:dyDescent="0.2">
      <c r="B154" s="51" t="str">
        <f>査定協会提出用!B154</f>
        <v/>
      </c>
      <c r="C154" s="60" t="str">
        <f>査定協会提出用!C154</f>
        <v/>
      </c>
      <c r="D154" s="68" t="str">
        <f>査定協会提出用!D154</f>
        <v/>
      </c>
      <c r="E154" s="73" t="str">
        <f>査定協会提出用!E154</f>
        <v/>
      </c>
      <c r="F154" s="132" t="str">
        <f>査定協会提出用!F154</f>
        <v/>
      </c>
      <c r="G154" s="85" t="str">
        <f>査定協会提出用!G154</f>
        <v/>
      </c>
      <c r="H154" s="92" t="str">
        <f>査定協会提出用!H154</f>
        <v/>
      </c>
      <c r="I154" s="103" t="str">
        <f>査定協会提出用!I154</f>
        <v/>
      </c>
      <c r="J154" s="216" t="str">
        <f>査定協会提出用!J154</f>
        <v/>
      </c>
      <c r="K154" s="217">
        <f>査定協会提出用!K154</f>
        <v>0</v>
      </c>
      <c r="L154" s="113"/>
      <c r="M154" s="117" t="s">
        <v>14</v>
      </c>
      <c r="N154" s="124" t="s">
        <v>11</v>
      </c>
    </row>
    <row r="155" spans="2:14" ht="24.9" customHeight="1" x14ac:dyDescent="0.2">
      <c r="B155" s="51" t="str">
        <f>査定協会提出用!B155</f>
        <v/>
      </c>
      <c r="C155" s="60" t="str">
        <f>査定協会提出用!C155</f>
        <v/>
      </c>
      <c r="D155" s="68" t="str">
        <f>査定協会提出用!D155</f>
        <v/>
      </c>
      <c r="E155" s="73" t="str">
        <f>査定協会提出用!E155</f>
        <v/>
      </c>
      <c r="F155" s="132" t="str">
        <f>査定協会提出用!F155</f>
        <v/>
      </c>
      <c r="G155" s="85" t="str">
        <f>査定協会提出用!G155</f>
        <v/>
      </c>
      <c r="H155" s="92" t="str">
        <f>査定協会提出用!H155</f>
        <v/>
      </c>
      <c r="I155" s="103" t="str">
        <f>査定協会提出用!I155</f>
        <v/>
      </c>
      <c r="J155" s="216" t="str">
        <f>査定協会提出用!J155</f>
        <v/>
      </c>
      <c r="K155" s="217">
        <f>査定協会提出用!K155</f>
        <v>0</v>
      </c>
      <c r="L155" s="113"/>
      <c r="M155" s="117" t="s">
        <v>14</v>
      </c>
      <c r="N155" s="124" t="s">
        <v>11</v>
      </c>
    </row>
    <row r="156" spans="2:14" ht="24.9" customHeight="1" x14ac:dyDescent="0.2">
      <c r="B156" s="51" t="str">
        <f>査定協会提出用!B156</f>
        <v/>
      </c>
      <c r="C156" s="60" t="str">
        <f>査定協会提出用!C156</f>
        <v/>
      </c>
      <c r="D156" s="68" t="str">
        <f>査定協会提出用!D156</f>
        <v/>
      </c>
      <c r="E156" s="73" t="str">
        <f>査定協会提出用!E156</f>
        <v/>
      </c>
      <c r="F156" s="132" t="str">
        <f>査定協会提出用!F156</f>
        <v/>
      </c>
      <c r="G156" s="85" t="str">
        <f>査定協会提出用!G156</f>
        <v/>
      </c>
      <c r="H156" s="92" t="str">
        <f>査定協会提出用!H156</f>
        <v/>
      </c>
      <c r="I156" s="103" t="str">
        <f>査定協会提出用!I156</f>
        <v/>
      </c>
      <c r="J156" s="216" t="str">
        <f>査定協会提出用!J156</f>
        <v/>
      </c>
      <c r="K156" s="217">
        <f>査定協会提出用!K156</f>
        <v>0</v>
      </c>
      <c r="L156" s="113"/>
      <c r="M156" s="117" t="s">
        <v>14</v>
      </c>
      <c r="N156" s="124" t="s">
        <v>11</v>
      </c>
    </row>
    <row r="157" spans="2:14" ht="24.9" customHeight="1" x14ac:dyDescent="0.2">
      <c r="B157" s="51" t="str">
        <f>査定協会提出用!B157</f>
        <v/>
      </c>
      <c r="C157" s="60" t="str">
        <f>査定協会提出用!C157</f>
        <v/>
      </c>
      <c r="D157" s="68" t="str">
        <f>査定協会提出用!D157</f>
        <v/>
      </c>
      <c r="E157" s="73" t="str">
        <f>査定協会提出用!E157</f>
        <v/>
      </c>
      <c r="F157" s="132" t="str">
        <f>査定協会提出用!F157</f>
        <v/>
      </c>
      <c r="G157" s="85" t="str">
        <f>査定協会提出用!G157</f>
        <v/>
      </c>
      <c r="H157" s="92" t="str">
        <f>査定協会提出用!H157</f>
        <v/>
      </c>
      <c r="I157" s="103" t="str">
        <f>査定協会提出用!I157</f>
        <v/>
      </c>
      <c r="J157" s="216" t="str">
        <f>査定協会提出用!J157</f>
        <v/>
      </c>
      <c r="K157" s="217">
        <f>査定協会提出用!K157</f>
        <v>0</v>
      </c>
      <c r="L157" s="113"/>
      <c r="M157" s="117" t="s">
        <v>14</v>
      </c>
      <c r="N157" s="124" t="s">
        <v>11</v>
      </c>
    </row>
    <row r="158" spans="2:14" ht="24.9" customHeight="1" x14ac:dyDescent="0.2">
      <c r="B158" s="51" t="str">
        <f>査定協会提出用!B158</f>
        <v/>
      </c>
      <c r="C158" s="60" t="str">
        <f>査定協会提出用!C158</f>
        <v/>
      </c>
      <c r="D158" s="68" t="str">
        <f>査定協会提出用!D158</f>
        <v/>
      </c>
      <c r="E158" s="73" t="str">
        <f>査定協会提出用!E158</f>
        <v/>
      </c>
      <c r="F158" s="132" t="str">
        <f>査定協会提出用!F158</f>
        <v/>
      </c>
      <c r="G158" s="85" t="str">
        <f>査定協会提出用!G158</f>
        <v/>
      </c>
      <c r="H158" s="92" t="str">
        <f>査定協会提出用!H158</f>
        <v/>
      </c>
      <c r="I158" s="103" t="str">
        <f>査定協会提出用!I158</f>
        <v/>
      </c>
      <c r="J158" s="216" t="str">
        <f>査定協会提出用!J158</f>
        <v/>
      </c>
      <c r="K158" s="217">
        <f>査定協会提出用!K158</f>
        <v>0</v>
      </c>
      <c r="L158" s="113"/>
      <c r="M158" s="117" t="s">
        <v>14</v>
      </c>
      <c r="N158" s="124" t="s">
        <v>11</v>
      </c>
    </row>
    <row r="159" spans="2:14" ht="24.9" customHeight="1" x14ac:dyDescent="0.2">
      <c r="B159" s="51" t="str">
        <f>査定協会提出用!B159</f>
        <v/>
      </c>
      <c r="C159" s="60" t="str">
        <f>査定協会提出用!C159</f>
        <v/>
      </c>
      <c r="D159" s="68" t="str">
        <f>査定協会提出用!D159</f>
        <v/>
      </c>
      <c r="E159" s="73" t="str">
        <f>査定協会提出用!E159</f>
        <v/>
      </c>
      <c r="F159" s="132" t="str">
        <f>査定協会提出用!F159</f>
        <v/>
      </c>
      <c r="G159" s="85" t="str">
        <f>査定協会提出用!G159</f>
        <v/>
      </c>
      <c r="H159" s="92" t="str">
        <f>査定協会提出用!H159</f>
        <v/>
      </c>
      <c r="I159" s="103" t="str">
        <f>査定協会提出用!I159</f>
        <v/>
      </c>
      <c r="J159" s="216" t="str">
        <f>査定協会提出用!J159</f>
        <v/>
      </c>
      <c r="K159" s="217">
        <f>査定協会提出用!K159</f>
        <v>0</v>
      </c>
      <c r="L159" s="113"/>
      <c r="M159" s="117" t="s">
        <v>14</v>
      </c>
      <c r="N159" s="124" t="s">
        <v>11</v>
      </c>
    </row>
    <row r="160" spans="2:14" ht="24.9" customHeight="1" x14ac:dyDescent="0.2">
      <c r="B160" s="52" t="str">
        <f>査定協会提出用!B160</f>
        <v/>
      </c>
      <c r="C160" s="61" t="str">
        <f>査定協会提出用!C160</f>
        <v/>
      </c>
      <c r="D160" s="69" t="str">
        <f>査定協会提出用!D160</f>
        <v/>
      </c>
      <c r="E160" s="74" t="str">
        <f>査定協会提出用!E160</f>
        <v/>
      </c>
      <c r="F160" s="81" t="str">
        <f>査定協会提出用!F160</f>
        <v/>
      </c>
      <c r="G160" s="86" t="str">
        <f>査定協会提出用!G160</f>
        <v/>
      </c>
      <c r="H160" s="93" t="str">
        <f>査定協会提出用!H160</f>
        <v/>
      </c>
      <c r="I160" s="104" t="str">
        <f>査定協会提出用!I160</f>
        <v/>
      </c>
      <c r="J160" s="218" t="str">
        <f>査定協会提出用!J160</f>
        <v/>
      </c>
      <c r="K160" s="219">
        <f>査定協会提出用!K160</f>
        <v>0</v>
      </c>
      <c r="L160" s="114"/>
      <c r="M160" s="118" t="s">
        <v>14</v>
      </c>
      <c r="N160" s="125" t="s">
        <v>11</v>
      </c>
    </row>
    <row r="161" spans="2:14" ht="24.9" customHeight="1" x14ac:dyDescent="0.2">
      <c r="B161" s="50" t="str">
        <f>査定協会提出用!B161</f>
        <v/>
      </c>
      <c r="C161" s="59" t="str">
        <f>査定協会提出用!C161</f>
        <v/>
      </c>
      <c r="D161" s="67" t="str">
        <f>査定協会提出用!D161</f>
        <v/>
      </c>
      <c r="E161" s="72" t="str">
        <f>査定協会提出用!E161</f>
        <v/>
      </c>
      <c r="F161" s="131" t="str">
        <f>査定協会提出用!F161</f>
        <v/>
      </c>
      <c r="G161" s="84" t="str">
        <f>査定協会提出用!G161</f>
        <v/>
      </c>
      <c r="H161" s="91" t="str">
        <f>査定協会提出用!H161</f>
        <v/>
      </c>
      <c r="I161" s="102" t="str">
        <f>査定協会提出用!I161</f>
        <v/>
      </c>
      <c r="J161" s="214" t="str">
        <f>査定協会提出用!J161</f>
        <v/>
      </c>
      <c r="K161" s="215">
        <f>査定協会提出用!K161</f>
        <v>0</v>
      </c>
      <c r="L161" s="112"/>
      <c r="M161" s="116" t="s">
        <v>14</v>
      </c>
      <c r="N161" s="123" t="s">
        <v>11</v>
      </c>
    </row>
    <row r="162" spans="2:14" ht="24.9" customHeight="1" x14ac:dyDescent="0.2">
      <c r="B162" s="51" t="str">
        <f>査定協会提出用!B162</f>
        <v/>
      </c>
      <c r="C162" s="60" t="str">
        <f>査定協会提出用!C162</f>
        <v/>
      </c>
      <c r="D162" s="68" t="str">
        <f>査定協会提出用!D162</f>
        <v/>
      </c>
      <c r="E162" s="73" t="str">
        <f>査定協会提出用!E162</f>
        <v/>
      </c>
      <c r="F162" s="132" t="str">
        <f>査定協会提出用!F162</f>
        <v/>
      </c>
      <c r="G162" s="85" t="str">
        <f>査定協会提出用!G162</f>
        <v/>
      </c>
      <c r="H162" s="92" t="str">
        <f>査定協会提出用!H162</f>
        <v/>
      </c>
      <c r="I162" s="103" t="str">
        <f>査定協会提出用!I162</f>
        <v/>
      </c>
      <c r="J162" s="216" t="str">
        <f>査定協会提出用!J162</f>
        <v/>
      </c>
      <c r="K162" s="217">
        <f>査定協会提出用!K162</f>
        <v>0</v>
      </c>
      <c r="L162" s="113"/>
      <c r="M162" s="117" t="s">
        <v>14</v>
      </c>
      <c r="N162" s="124" t="s">
        <v>11</v>
      </c>
    </row>
    <row r="163" spans="2:14" ht="24.9" customHeight="1" x14ac:dyDescent="0.2">
      <c r="B163" s="51" t="str">
        <f>査定協会提出用!B163</f>
        <v/>
      </c>
      <c r="C163" s="60" t="str">
        <f>査定協会提出用!C163</f>
        <v/>
      </c>
      <c r="D163" s="68" t="str">
        <f>査定協会提出用!D163</f>
        <v/>
      </c>
      <c r="E163" s="73" t="str">
        <f>査定協会提出用!E163</f>
        <v/>
      </c>
      <c r="F163" s="132" t="str">
        <f>査定協会提出用!F163</f>
        <v/>
      </c>
      <c r="G163" s="85" t="str">
        <f>査定協会提出用!G163</f>
        <v/>
      </c>
      <c r="H163" s="92" t="str">
        <f>査定協会提出用!H163</f>
        <v/>
      </c>
      <c r="I163" s="103" t="str">
        <f>査定協会提出用!I163</f>
        <v/>
      </c>
      <c r="J163" s="216" t="str">
        <f>査定協会提出用!J163</f>
        <v/>
      </c>
      <c r="K163" s="217">
        <f>査定協会提出用!K163</f>
        <v>0</v>
      </c>
      <c r="L163" s="113"/>
      <c r="M163" s="117" t="s">
        <v>14</v>
      </c>
      <c r="N163" s="124" t="s">
        <v>11</v>
      </c>
    </row>
    <row r="164" spans="2:14" ht="24.9" customHeight="1" x14ac:dyDescent="0.2">
      <c r="B164" s="51" t="str">
        <f>査定協会提出用!B164</f>
        <v/>
      </c>
      <c r="C164" s="60" t="str">
        <f>査定協会提出用!C164</f>
        <v/>
      </c>
      <c r="D164" s="68" t="str">
        <f>査定協会提出用!D164</f>
        <v/>
      </c>
      <c r="E164" s="73" t="str">
        <f>査定協会提出用!E164</f>
        <v/>
      </c>
      <c r="F164" s="132" t="str">
        <f>査定協会提出用!F164</f>
        <v/>
      </c>
      <c r="G164" s="85" t="str">
        <f>査定協会提出用!G164</f>
        <v/>
      </c>
      <c r="H164" s="92" t="str">
        <f>査定協会提出用!H164</f>
        <v/>
      </c>
      <c r="I164" s="103" t="str">
        <f>査定協会提出用!I164</f>
        <v/>
      </c>
      <c r="J164" s="216" t="str">
        <f>査定協会提出用!J164</f>
        <v/>
      </c>
      <c r="K164" s="217">
        <f>査定協会提出用!K164</f>
        <v>0</v>
      </c>
      <c r="L164" s="113"/>
      <c r="M164" s="117" t="s">
        <v>14</v>
      </c>
      <c r="N164" s="124" t="s">
        <v>11</v>
      </c>
    </row>
    <row r="165" spans="2:14" ht="24.9" customHeight="1" x14ac:dyDescent="0.2">
      <c r="B165" s="51" t="str">
        <f>査定協会提出用!B165</f>
        <v/>
      </c>
      <c r="C165" s="60" t="str">
        <f>査定協会提出用!C165</f>
        <v/>
      </c>
      <c r="D165" s="68" t="str">
        <f>査定協会提出用!D165</f>
        <v/>
      </c>
      <c r="E165" s="73" t="str">
        <f>査定協会提出用!E165</f>
        <v/>
      </c>
      <c r="F165" s="132" t="str">
        <f>査定協会提出用!F165</f>
        <v/>
      </c>
      <c r="G165" s="85" t="str">
        <f>査定協会提出用!G165</f>
        <v/>
      </c>
      <c r="H165" s="92" t="str">
        <f>査定協会提出用!H165</f>
        <v/>
      </c>
      <c r="I165" s="103" t="str">
        <f>査定協会提出用!I165</f>
        <v/>
      </c>
      <c r="J165" s="216" t="str">
        <f>査定協会提出用!J165</f>
        <v/>
      </c>
      <c r="K165" s="217">
        <f>査定協会提出用!K165</f>
        <v>0</v>
      </c>
      <c r="L165" s="113"/>
      <c r="M165" s="117" t="s">
        <v>14</v>
      </c>
      <c r="N165" s="124" t="s">
        <v>11</v>
      </c>
    </row>
    <row r="166" spans="2:14" ht="24.9" customHeight="1" x14ac:dyDescent="0.2">
      <c r="B166" s="51" t="str">
        <f>査定協会提出用!B166</f>
        <v/>
      </c>
      <c r="C166" s="60" t="str">
        <f>査定協会提出用!C166</f>
        <v/>
      </c>
      <c r="D166" s="68" t="str">
        <f>査定協会提出用!D166</f>
        <v/>
      </c>
      <c r="E166" s="73" t="str">
        <f>査定協会提出用!E166</f>
        <v/>
      </c>
      <c r="F166" s="132" t="str">
        <f>査定協会提出用!F166</f>
        <v/>
      </c>
      <c r="G166" s="85" t="str">
        <f>査定協会提出用!G166</f>
        <v/>
      </c>
      <c r="H166" s="92" t="str">
        <f>査定協会提出用!H166</f>
        <v/>
      </c>
      <c r="I166" s="103" t="str">
        <f>査定協会提出用!I166</f>
        <v/>
      </c>
      <c r="J166" s="216" t="str">
        <f>査定協会提出用!J166</f>
        <v/>
      </c>
      <c r="K166" s="217">
        <f>査定協会提出用!K166</f>
        <v>0</v>
      </c>
      <c r="L166" s="113"/>
      <c r="M166" s="117" t="s">
        <v>14</v>
      </c>
      <c r="N166" s="124" t="s">
        <v>11</v>
      </c>
    </row>
    <row r="167" spans="2:14" ht="24.9" customHeight="1" x14ac:dyDescent="0.2">
      <c r="B167" s="51" t="str">
        <f>査定協会提出用!B167</f>
        <v/>
      </c>
      <c r="C167" s="60" t="str">
        <f>査定協会提出用!C167</f>
        <v/>
      </c>
      <c r="D167" s="68" t="str">
        <f>査定協会提出用!D167</f>
        <v/>
      </c>
      <c r="E167" s="73" t="str">
        <f>査定協会提出用!E167</f>
        <v/>
      </c>
      <c r="F167" s="132" t="str">
        <f>査定協会提出用!F167</f>
        <v/>
      </c>
      <c r="G167" s="85" t="str">
        <f>査定協会提出用!G167</f>
        <v/>
      </c>
      <c r="H167" s="92" t="str">
        <f>査定協会提出用!H167</f>
        <v/>
      </c>
      <c r="I167" s="103" t="str">
        <f>査定協会提出用!I167</f>
        <v/>
      </c>
      <c r="J167" s="216" t="str">
        <f>査定協会提出用!J167</f>
        <v/>
      </c>
      <c r="K167" s="217">
        <f>査定協会提出用!K167</f>
        <v>0</v>
      </c>
      <c r="L167" s="113"/>
      <c r="M167" s="117" t="s">
        <v>14</v>
      </c>
      <c r="N167" s="124" t="s">
        <v>11</v>
      </c>
    </row>
    <row r="168" spans="2:14" ht="24.9" customHeight="1" x14ac:dyDescent="0.2">
      <c r="B168" s="51" t="str">
        <f>査定協会提出用!B168</f>
        <v/>
      </c>
      <c r="C168" s="60" t="str">
        <f>査定協会提出用!C168</f>
        <v/>
      </c>
      <c r="D168" s="68" t="str">
        <f>査定協会提出用!D168</f>
        <v/>
      </c>
      <c r="E168" s="73" t="str">
        <f>査定協会提出用!E168</f>
        <v/>
      </c>
      <c r="F168" s="132" t="str">
        <f>査定協会提出用!F168</f>
        <v/>
      </c>
      <c r="G168" s="85" t="str">
        <f>査定協会提出用!G168</f>
        <v/>
      </c>
      <c r="H168" s="92" t="str">
        <f>査定協会提出用!H168</f>
        <v/>
      </c>
      <c r="I168" s="103" t="str">
        <f>査定協会提出用!I168</f>
        <v/>
      </c>
      <c r="J168" s="216" t="str">
        <f>査定協会提出用!J168</f>
        <v/>
      </c>
      <c r="K168" s="217">
        <f>査定協会提出用!K168</f>
        <v>0</v>
      </c>
      <c r="L168" s="113"/>
      <c r="M168" s="117" t="s">
        <v>14</v>
      </c>
      <c r="N168" s="124" t="s">
        <v>11</v>
      </c>
    </row>
    <row r="169" spans="2:14" ht="24.9" customHeight="1" x14ac:dyDescent="0.2">
      <c r="B169" s="51" t="str">
        <f>査定協会提出用!B169</f>
        <v/>
      </c>
      <c r="C169" s="60" t="str">
        <f>査定協会提出用!C169</f>
        <v/>
      </c>
      <c r="D169" s="68" t="str">
        <f>査定協会提出用!D169</f>
        <v/>
      </c>
      <c r="E169" s="73" t="str">
        <f>査定協会提出用!E169</f>
        <v/>
      </c>
      <c r="F169" s="132" t="str">
        <f>査定協会提出用!F169</f>
        <v/>
      </c>
      <c r="G169" s="85" t="str">
        <f>査定協会提出用!G169</f>
        <v/>
      </c>
      <c r="H169" s="92" t="str">
        <f>査定協会提出用!H169</f>
        <v/>
      </c>
      <c r="I169" s="103" t="str">
        <f>査定協会提出用!I169</f>
        <v/>
      </c>
      <c r="J169" s="216" t="str">
        <f>査定協会提出用!J169</f>
        <v/>
      </c>
      <c r="K169" s="217">
        <f>査定協会提出用!K169</f>
        <v>0</v>
      </c>
      <c r="L169" s="113"/>
      <c r="M169" s="117" t="s">
        <v>14</v>
      </c>
      <c r="N169" s="124" t="s">
        <v>11</v>
      </c>
    </row>
    <row r="170" spans="2:14" ht="24.9" customHeight="1" x14ac:dyDescent="0.2">
      <c r="B170" s="51" t="str">
        <f>査定協会提出用!B170</f>
        <v/>
      </c>
      <c r="C170" s="60" t="str">
        <f>査定協会提出用!C170</f>
        <v/>
      </c>
      <c r="D170" s="68" t="str">
        <f>査定協会提出用!D170</f>
        <v/>
      </c>
      <c r="E170" s="73" t="str">
        <f>査定協会提出用!E170</f>
        <v/>
      </c>
      <c r="F170" s="132" t="str">
        <f>査定協会提出用!F170</f>
        <v/>
      </c>
      <c r="G170" s="85" t="str">
        <f>査定協会提出用!G170</f>
        <v/>
      </c>
      <c r="H170" s="92" t="str">
        <f>査定協会提出用!H170</f>
        <v/>
      </c>
      <c r="I170" s="103" t="str">
        <f>査定協会提出用!I170</f>
        <v/>
      </c>
      <c r="J170" s="216" t="str">
        <f>査定協会提出用!J170</f>
        <v/>
      </c>
      <c r="K170" s="217">
        <f>査定協会提出用!K170</f>
        <v>0</v>
      </c>
      <c r="L170" s="113"/>
      <c r="M170" s="117" t="s">
        <v>14</v>
      </c>
      <c r="N170" s="124" t="s">
        <v>11</v>
      </c>
    </row>
    <row r="171" spans="2:14" ht="24.9" customHeight="1" x14ac:dyDescent="0.2">
      <c r="B171" s="51" t="str">
        <f>査定協会提出用!B171</f>
        <v/>
      </c>
      <c r="C171" s="60" t="str">
        <f>査定協会提出用!C171</f>
        <v/>
      </c>
      <c r="D171" s="68" t="str">
        <f>査定協会提出用!D171</f>
        <v/>
      </c>
      <c r="E171" s="73" t="str">
        <f>査定協会提出用!E171</f>
        <v/>
      </c>
      <c r="F171" s="132" t="str">
        <f>査定協会提出用!F171</f>
        <v/>
      </c>
      <c r="G171" s="85" t="str">
        <f>査定協会提出用!G171</f>
        <v/>
      </c>
      <c r="H171" s="92" t="str">
        <f>査定協会提出用!H171</f>
        <v/>
      </c>
      <c r="I171" s="103" t="str">
        <f>査定協会提出用!I171</f>
        <v/>
      </c>
      <c r="J171" s="216" t="str">
        <f>査定協会提出用!J171</f>
        <v/>
      </c>
      <c r="K171" s="217">
        <f>査定協会提出用!K171</f>
        <v>0</v>
      </c>
      <c r="L171" s="113"/>
      <c r="M171" s="117" t="s">
        <v>14</v>
      </c>
      <c r="N171" s="124" t="s">
        <v>11</v>
      </c>
    </row>
    <row r="172" spans="2:14" ht="24.9" customHeight="1" x14ac:dyDescent="0.2">
      <c r="B172" s="51" t="str">
        <f>査定協会提出用!B172</f>
        <v/>
      </c>
      <c r="C172" s="60" t="str">
        <f>査定協会提出用!C172</f>
        <v/>
      </c>
      <c r="D172" s="68" t="str">
        <f>査定協会提出用!D172</f>
        <v/>
      </c>
      <c r="E172" s="73" t="str">
        <f>査定協会提出用!E172</f>
        <v/>
      </c>
      <c r="F172" s="132" t="str">
        <f>査定協会提出用!F172</f>
        <v/>
      </c>
      <c r="G172" s="85" t="str">
        <f>査定協会提出用!G172</f>
        <v/>
      </c>
      <c r="H172" s="92" t="str">
        <f>査定協会提出用!H172</f>
        <v/>
      </c>
      <c r="I172" s="103" t="str">
        <f>査定協会提出用!I172</f>
        <v/>
      </c>
      <c r="J172" s="216" t="str">
        <f>査定協会提出用!J172</f>
        <v/>
      </c>
      <c r="K172" s="217">
        <f>査定協会提出用!K172</f>
        <v>0</v>
      </c>
      <c r="L172" s="113"/>
      <c r="M172" s="117" t="s">
        <v>14</v>
      </c>
      <c r="N172" s="124" t="s">
        <v>11</v>
      </c>
    </row>
    <row r="173" spans="2:14" ht="24.9" customHeight="1" x14ac:dyDescent="0.2">
      <c r="B173" s="51" t="str">
        <f>査定協会提出用!B173</f>
        <v/>
      </c>
      <c r="C173" s="60" t="str">
        <f>査定協会提出用!C173</f>
        <v/>
      </c>
      <c r="D173" s="68" t="str">
        <f>査定協会提出用!D173</f>
        <v/>
      </c>
      <c r="E173" s="73" t="str">
        <f>査定協会提出用!E173</f>
        <v/>
      </c>
      <c r="F173" s="132" t="str">
        <f>査定協会提出用!F173</f>
        <v/>
      </c>
      <c r="G173" s="85" t="str">
        <f>査定協会提出用!G173</f>
        <v/>
      </c>
      <c r="H173" s="92" t="str">
        <f>査定協会提出用!H173</f>
        <v/>
      </c>
      <c r="I173" s="103" t="str">
        <f>査定協会提出用!I173</f>
        <v/>
      </c>
      <c r="J173" s="216" t="str">
        <f>査定協会提出用!J173</f>
        <v/>
      </c>
      <c r="K173" s="217">
        <f>査定協会提出用!K173</f>
        <v>0</v>
      </c>
      <c r="L173" s="113"/>
      <c r="M173" s="117" t="s">
        <v>14</v>
      </c>
      <c r="N173" s="124" t="s">
        <v>11</v>
      </c>
    </row>
    <row r="174" spans="2:14" ht="24.9" customHeight="1" x14ac:dyDescent="0.2">
      <c r="B174" s="51" t="str">
        <f>査定協会提出用!B174</f>
        <v/>
      </c>
      <c r="C174" s="60" t="str">
        <f>査定協会提出用!C174</f>
        <v/>
      </c>
      <c r="D174" s="68" t="str">
        <f>査定協会提出用!D174</f>
        <v/>
      </c>
      <c r="E174" s="73" t="str">
        <f>査定協会提出用!E174</f>
        <v/>
      </c>
      <c r="F174" s="132" t="str">
        <f>査定協会提出用!F174</f>
        <v/>
      </c>
      <c r="G174" s="85" t="str">
        <f>査定協会提出用!G174</f>
        <v/>
      </c>
      <c r="H174" s="92" t="str">
        <f>査定協会提出用!H174</f>
        <v/>
      </c>
      <c r="I174" s="103" t="str">
        <f>査定協会提出用!I174</f>
        <v/>
      </c>
      <c r="J174" s="216" t="str">
        <f>査定協会提出用!J174</f>
        <v/>
      </c>
      <c r="K174" s="217">
        <f>査定協会提出用!K174</f>
        <v>0</v>
      </c>
      <c r="L174" s="113"/>
      <c r="M174" s="117" t="s">
        <v>14</v>
      </c>
      <c r="N174" s="124" t="s">
        <v>11</v>
      </c>
    </row>
    <row r="175" spans="2:14" ht="24.9" customHeight="1" x14ac:dyDescent="0.2">
      <c r="B175" s="51" t="str">
        <f>査定協会提出用!B175</f>
        <v/>
      </c>
      <c r="C175" s="60" t="str">
        <f>査定協会提出用!C175</f>
        <v/>
      </c>
      <c r="D175" s="68" t="str">
        <f>査定協会提出用!D175</f>
        <v/>
      </c>
      <c r="E175" s="73" t="str">
        <f>査定協会提出用!E175</f>
        <v/>
      </c>
      <c r="F175" s="132" t="str">
        <f>査定協会提出用!F175</f>
        <v/>
      </c>
      <c r="G175" s="85" t="str">
        <f>査定協会提出用!G175</f>
        <v/>
      </c>
      <c r="H175" s="92" t="str">
        <f>査定協会提出用!H175</f>
        <v/>
      </c>
      <c r="I175" s="103" t="str">
        <f>査定協会提出用!I175</f>
        <v/>
      </c>
      <c r="J175" s="216" t="str">
        <f>査定協会提出用!J175</f>
        <v/>
      </c>
      <c r="K175" s="217">
        <f>査定協会提出用!K175</f>
        <v>0</v>
      </c>
      <c r="L175" s="113"/>
      <c r="M175" s="117" t="s">
        <v>14</v>
      </c>
      <c r="N175" s="124" t="s">
        <v>11</v>
      </c>
    </row>
    <row r="176" spans="2:14" ht="24.9" customHeight="1" x14ac:dyDescent="0.2">
      <c r="B176" s="51" t="str">
        <f>査定協会提出用!B176</f>
        <v/>
      </c>
      <c r="C176" s="60" t="str">
        <f>査定協会提出用!C176</f>
        <v/>
      </c>
      <c r="D176" s="68" t="str">
        <f>査定協会提出用!D176</f>
        <v/>
      </c>
      <c r="E176" s="73" t="str">
        <f>査定協会提出用!E176</f>
        <v/>
      </c>
      <c r="F176" s="132" t="str">
        <f>査定協会提出用!F176</f>
        <v/>
      </c>
      <c r="G176" s="85" t="str">
        <f>査定協会提出用!G176</f>
        <v/>
      </c>
      <c r="H176" s="92" t="str">
        <f>査定協会提出用!H176</f>
        <v/>
      </c>
      <c r="I176" s="103" t="str">
        <f>査定協会提出用!I176</f>
        <v/>
      </c>
      <c r="J176" s="216" t="str">
        <f>査定協会提出用!J176</f>
        <v/>
      </c>
      <c r="K176" s="217">
        <f>査定協会提出用!K176</f>
        <v>0</v>
      </c>
      <c r="L176" s="113"/>
      <c r="M176" s="117" t="s">
        <v>14</v>
      </c>
      <c r="N176" s="124" t="s">
        <v>11</v>
      </c>
    </row>
    <row r="177" spans="2:14" ht="24.9" customHeight="1" x14ac:dyDescent="0.2">
      <c r="B177" s="51" t="str">
        <f>査定協会提出用!B177</f>
        <v/>
      </c>
      <c r="C177" s="60" t="str">
        <f>査定協会提出用!C177</f>
        <v/>
      </c>
      <c r="D177" s="68" t="str">
        <f>査定協会提出用!D177</f>
        <v/>
      </c>
      <c r="E177" s="73" t="str">
        <f>査定協会提出用!E177</f>
        <v/>
      </c>
      <c r="F177" s="132" t="str">
        <f>査定協会提出用!F177</f>
        <v/>
      </c>
      <c r="G177" s="85" t="str">
        <f>査定協会提出用!G177</f>
        <v/>
      </c>
      <c r="H177" s="92" t="str">
        <f>査定協会提出用!H177</f>
        <v/>
      </c>
      <c r="I177" s="103" t="str">
        <f>査定協会提出用!I177</f>
        <v/>
      </c>
      <c r="J177" s="216" t="str">
        <f>査定協会提出用!J177</f>
        <v/>
      </c>
      <c r="K177" s="217">
        <f>査定協会提出用!K177</f>
        <v>0</v>
      </c>
      <c r="L177" s="113"/>
      <c r="M177" s="117" t="s">
        <v>14</v>
      </c>
      <c r="N177" s="124" t="s">
        <v>11</v>
      </c>
    </row>
    <row r="178" spans="2:14" ht="24.9" customHeight="1" x14ac:dyDescent="0.2">
      <c r="B178" s="51" t="str">
        <f>査定協会提出用!B178</f>
        <v/>
      </c>
      <c r="C178" s="60" t="str">
        <f>査定協会提出用!C178</f>
        <v/>
      </c>
      <c r="D178" s="68" t="str">
        <f>査定協会提出用!D178</f>
        <v/>
      </c>
      <c r="E178" s="73" t="str">
        <f>査定協会提出用!E178</f>
        <v/>
      </c>
      <c r="F178" s="132" t="str">
        <f>査定協会提出用!F178</f>
        <v/>
      </c>
      <c r="G178" s="85" t="str">
        <f>査定協会提出用!G178</f>
        <v/>
      </c>
      <c r="H178" s="92" t="str">
        <f>査定協会提出用!H178</f>
        <v/>
      </c>
      <c r="I178" s="103" t="str">
        <f>査定協会提出用!I178</f>
        <v/>
      </c>
      <c r="J178" s="216" t="str">
        <f>査定協会提出用!J178</f>
        <v/>
      </c>
      <c r="K178" s="217">
        <f>査定協会提出用!K178</f>
        <v>0</v>
      </c>
      <c r="L178" s="113"/>
      <c r="M178" s="117" t="s">
        <v>14</v>
      </c>
      <c r="N178" s="124" t="s">
        <v>11</v>
      </c>
    </row>
    <row r="179" spans="2:14" ht="24.9" customHeight="1" x14ac:dyDescent="0.2">
      <c r="B179" s="51" t="str">
        <f>査定協会提出用!B179</f>
        <v/>
      </c>
      <c r="C179" s="60" t="str">
        <f>査定協会提出用!C179</f>
        <v/>
      </c>
      <c r="D179" s="68" t="str">
        <f>査定協会提出用!D179</f>
        <v/>
      </c>
      <c r="E179" s="73" t="str">
        <f>査定協会提出用!E179</f>
        <v/>
      </c>
      <c r="F179" s="132" t="str">
        <f>査定協会提出用!F179</f>
        <v/>
      </c>
      <c r="G179" s="85" t="str">
        <f>査定協会提出用!G179</f>
        <v/>
      </c>
      <c r="H179" s="92" t="str">
        <f>査定協会提出用!H179</f>
        <v/>
      </c>
      <c r="I179" s="103" t="str">
        <f>査定協会提出用!I179</f>
        <v/>
      </c>
      <c r="J179" s="216" t="str">
        <f>査定協会提出用!J179</f>
        <v/>
      </c>
      <c r="K179" s="217">
        <f>査定協会提出用!K179</f>
        <v>0</v>
      </c>
      <c r="L179" s="113"/>
      <c r="M179" s="117" t="s">
        <v>14</v>
      </c>
      <c r="N179" s="124" t="s">
        <v>11</v>
      </c>
    </row>
    <row r="180" spans="2:14" ht="24.9" customHeight="1" x14ac:dyDescent="0.2">
      <c r="B180" s="52" t="str">
        <f>査定協会提出用!B180</f>
        <v/>
      </c>
      <c r="C180" s="61" t="str">
        <f>査定協会提出用!C180</f>
        <v/>
      </c>
      <c r="D180" s="69" t="str">
        <f>査定協会提出用!D180</f>
        <v/>
      </c>
      <c r="E180" s="74" t="str">
        <f>査定協会提出用!E180</f>
        <v/>
      </c>
      <c r="F180" s="81" t="str">
        <f>査定協会提出用!F180</f>
        <v/>
      </c>
      <c r="G180" s="86" t="str">
        <f>査定協会提出用!G180</f>
        <v/>
      </c>
      <c r="H180" s="93" t="str">
        <f>査定協会提出用!H180</f>
        <v/>
      </c>
      <c r="I180" s="104" t="str">
        <f>査定協会提出用!I180</f>
        <v/>
      </c>
      <c r="J180" s="218" t="str">
        <f>査定協会提出用!J180</f>
        <v/>
      </c>
      <c r="K180" s="219">
        <f>査定協会提出用!K180</f>
        <v>0</v>
      </c>
      <c r="L180" s="114"/>
      <c r="M180" s="118" t="s">
        <v>14</v>
      </c>
      <c r="N180" s="125" t="s">
        <v>11</v>
      </c>
    </row>
    <row r="181" spans="2:14" ht="24.9" customHeight="1" x14ac:dyDescent="0.2">
      <c r="B181" s="50" t="str">
        <f>査定協会提出用!B181</f>
        <v/>
      </c>
      <c r="C181" s="59" t="str">
        <f>査定協会提出用!C181</f>
        <v/>
      </c>
      <c r="D181" s="67" t="str">
        <f>査定協会提出用!D181</f>
        <v/>
      </c>
      <c r="E181" s="72" t="str">
        <f>査定協会提出用!E181</f>
        <v/>
      </c>
      <c r="F181" s="131" t="str">
        <f>査定協会提出用!F181</f>
        <v/>
      </c>
      <c r="G181" s="84" t="str">
        <f>査定協会提出用!G181</f>
        <v/>
      </c>
      <c r="H181" s="91" t="str">
        <f>査定協会提出用!H181</f>
        <v/>
      </c>
      <c r="I181" s="102" t="str">
        <f>査定協会提出用!I181</f>
        <v/>
      </c>
      <c r="J181" s="214" t="str">
        <f>査定協会提出用!J181</f>
        <v/>
      </c>
      <c r="K181" s="215">
        <f>査定協会提出用!K181</f>
        <v>0</v>
      </c>
      <c r="L181" s="112"/>
      <c r="M181" s="116" t="s">
        <v>14</v>
      </c>
      <c r="N181" s="123" t="s">
        <v>11</v>
      </c>
    </row>
    <row r="182" spans="2:14" ht="24.9" customHeight="1" x14ac:dyDescent="0.2">
      <c r="B182" s="51" t="str">
        <f>査定協会提出用!B182</f>
        <v/>
      </c>
      <c r="C182" s="60" t="str">
        <f>査定協会提出用!C182</f>
        <v/>
      </c>
      <c r="D182" s="68" t="str">
        <f>査定協会提出用!D182</f>
        <v/>
      </c>
      <c r="E182" s="73" t="str">
        <f>査定協会提出用!E182</f>
        <v/>
      </c>
      <c r="F182" s="132" t="str">
        <f>査定協会提出用!F182</f>
        <v/>
      </c>
      <c r="G182" s="85" t="str">
        <f>査定協会提出用!G182</f>
        <v/>
      </c>
      <c r="H182" s="92" t="str">
        <f>査定協会提出用!H182</f>
        <v/>
      </c>
      <c r="I182" s="103" t="str">
        <f>査定協会提出用!I182</f>
        <v/>
      </c>
      <c r="J182" s="216" t="str">
        <f>査定協会提出用!J182</f>
        <v/>
      </c>
      <c r="K182" s="217">
        <f>査定協会提出用!K182</f>
        <v>0</v>
      </c>
      <c r="L182" s="113"/>
      <c r="M182" s="117" t="s">
        <v>14</v>
      </c>
      <c r="N182" s="124" t="s">
        <v>11</v>
      </c>
    </row>
    <row r="183" spans="2:14" ht="24.9" customHeight="1" x14ac:dyDescent="0.2">
      <c r="B183" s="51" t="str">
        <f>査定協会提出用!B183</f>
        <v/>
      </c>
      <c r="C183" s="60" t="str">
        <f>査定協会提出用!C183</f>
        <v/>
      </c>
      <c r="D183" s="68" t="str">
        <f>査定協会提出用!D183</f>
        <v/>
      </c>
      <c r="E183" s="73" t="str">
        <f>査定協会提出用!E183</f>
        <v/>
      </c>
      <c r="F183" s="132" t="str">
        <f>査定協会提出用!F183</f>
        <v/>
      </c>
      <c r="G183" s="85" t="str">
        <f>査定協会提出用!G183</f>
        <v/>
      </c>
      <c r="H183" s="92" t="str">
        <f>査定協会提出用!H183</f>
        <v/>
      </c>
      <c r="I183" s="103" t="str">
        <f>査定協会提出用!I183</f>
        <v/>
      </c>
      <c r="J183" s="216" t="str">
        <f>査定協会提出用!J183</f>
        <v/>
      </c>
      <c r="K183" s="217">
        <f>査定協会提出用!K183</f>
        <v>0</v>
      </c>
      <c r="L183" s="113"/>
      <c r="M183" s="117" t="s">
        <v>14</v>
      </c>
      <c r="N183" s="124" t="s">
        <v>11</v>
      </c>
    </row>
    <row r="184" spans="2:14" ht="24.9" customHeight="1" x14ac:dyDescent="0.2">
      <c r="B184" s="51" t="str">
        <f>査定協会提出用!B184</f>
        <v/>
      </c>
      <c r="C184" s="60" t="str">
        <f>査定協会提出用!C184</f>
        <v/>
      </c>
      <c r="D184" s="68" t="str">
        <f>査定協会提出用!D184</f>
        <v/>
      </c>
      <c r="E184" s="73" t="str">
        <f>査定協会提出用!E184</f>
        <v/>
      </c>
      <c r="F184" s="132" t="str">
        <f>査定協会提出用!F184</f>
        <v/>
      </c>
      <c r="G184" s="85" t="str">
        <f>査定協会提出用!G184</f>
        <v/>
      </c>
      <c r="H184" s="92" t="str">
        <f>査定協会提出用!H184</f>
        <v/>
      </c>
      <c r="I184" s="103" t="str">
        <f>査定協会提出用!I184</f>
        <v/>
      </c>
      <c r="J184" s="216" t="str">
        <f>査定協会提出用!J184</f>
        <v/>
      </c>
      <c r="K184" s="217">
        <f>査定協会提出用!K184</f>
        <v>0</v>
      </c>
      <c r="L184" s="113"/>
      <c r="M184" s="117" t="s">
        <v>14</v>
      </c>
      <c r="N184" s="124" t="s">
        <v>11</v>
      </c>
    </row>
    <row r="185" spans="2:14" ht="24.9" customHeight="1" x14ac:dyDescent="0.2">
      <c r="B185" s="51" t="str">
        <f>査定協会提出用!B185</f>
        <v/>
      </c>
      <c r="C185" s="60" t="str">
        <f>査定協会提出用!C185</f>
        <v/>
      </c>
      <c r="D185" s="68" t="str">
        <f>査定協会提出用!D185</f>
        <v/>
      </c>
      <c r="E185" s="73" t="str">
        <f>査定協会提出用!E185</f>
        <v/>
      </c>
      <c r="F185" s="132" t="str">
        <f>査定協会提出用!F185</f>
        <v/>
      </c>
      <c r="G185" s="85" t="str">
        <f>査定協会提出用!G185</f>
        <v/>
      </c>
      <c r="H185" s="92" t="str">
        <f>査定協会提出用!H185</f>
        <v/>
      </c>
      <c r="I185" s="103" t="str">
        <f>査定協会提出用!I185</f>
        <v/>
      </c>
      <c r="J185" s="216" t="str">
        <f>査定協会提出用!J185</f>
        <v/>
      </c>
      <c r="K185" s="217">
        <f>査定協会提出用!K185</f>
        <v>0</v>
      </c>
      <c r="L185" s="113"/>
      <c r="M185" s="117" t="s">
        <v>14</v>
      </c>
      <c r="N185" s="124" t="s">
        <v>11</v>
      </c>
    </row>
    <row r="186" spans="2:14" ht="24.9" customHeight="1" x14ac:dyDescent="0.2">
      <c r="B186" s="51" t="str">
        <f>査定協会提出用!B186</f>
        <v/>
      </c>
      <c r="C186" s="60" t="str">
        <f>査定協会提出用!C186</f>
        <v/>
      </c>
      <c r="D186" s="68" t="str">
        <f>査定協会提出用!D186</f>
        <v/>
      </c>
      <c r="E186" s="73" t="str">
        <f>査定協会提出用!E186</f>
        <v/>
      </c>
      <c r="F186" s="132" t="str">
        <f>査定協会提出用!F186</f>
        <v/>
      </c>
      <c r="G186" s="85" t="str">
        <f>査定協会提出用!G186</f>
        <v/>
      </c>
      <c r="H186" s="92" t="str">
        <f>査定協会提出用!H186</f>
        <v/>
      </c>
      <c r="I186" s="103" t="str">
        <f>査定協会提出用!I186</f>
        <v/>
      </c>
      <c r="J186" s="216" t="str">
        <f>査定協会提出用!J186</f>
        <v/>
      </c>
      <c r="K186" s="217">
        <f>査定協会提出用!K186</f>
        <v>0</v>
      </c>
      <c r="L186" s="113"/>
      <c r="M186" s="117" t="s">
        <v>14</v>
      </c>
      <c r="N186" s="124" t="s">
        <v>11</v>
      </c>
    </row>
    <row r="187" spans="2:14" ht="24.9" customHeight="1" x14ac:dyDescent="0.2">
      <c r="B187" s="51" t="str">
        <f>査定協会提出用!B187</f>
        <v/>
      </c>
      <c r="C187" s="60" t="str">
        <f>査定協会提出用!C187</f>
        <v/>
      </c>
      <c r="D187" s="68" t="str">
        <f>査定協会提出用!D187</f>
        <v/>
      </c>
      <c r="E187" s="73" t="str">
        <f>査定協会提出用!E187</f>
        <v/>
      </c>
      <c r="F187" s="132" t="str">
        <f>査定協会提出用!F187</f>
        <v/>
      </c>
      <c r="G187" s="85" t="str">
        <f>査定協会提出用!G187</f>
        <v/>
      </c>
      <c r="H187" s="92" t="str">
        <f>査定協会提出用!H187</f>
        <v/>
      </c>
      <c r="I187" s="103" t="str">
        <f>査定協会提出用!I187</f>
        <v/>
      </c>
      <c r="J187" s="216" t="str">
        <f>査定協会提出用!J187</f>
        <v/>
      </c>
      <c r="K187" s="217">
        <f>査定協会提出用!K187</f>
        <v>0</v>
      </c>
      <c r="L187" s="113"/>
      <c r="M187" s="117" t="s">
        <v>14</v>
      </c>
      <c r="N187" s="124" t="s">
        <v>11</v>
      </c>
    </row>
    <row r="188" spans="2:14" ht="24.9" customHeight="1" x14ac:dyDescent="0.2">
      <c r="B188" s="51" t="str">
        <f>査定協会提出用!B188</f>
        <v/>
      </c>
      <c r="C188" s="60" t="str">
        <f>査定協会提出用!C188</f>
        <v/>
      </c>
      <c r="D188" s="68" t="str">
        <f>査定協会提出用!D188</f>
        <v/>
      </c>
      <c r="E188" s="73" t="str">
        <f>査定協会提出用!E188</f>
        <v/>
      </c>
      <c r="F188" s="132" t="str">
        <f>査定協会提出用!F188</f>
        <v/>
      </c>
      <c r="G188" s="85" t="str">
        <f>査定協会提出用!G188</f>
        <v/>
      </c>
      <c r="H188" s="92" t="str">
        <f>査定協会提出用!H188</f>
        <v/>
      </c>
      <c r="I188" s="103" t="str">
        <f>査定協会提出用!I188</f>
        <v/>
      </c>
      <c r="J188" s="216" t="str">
        <f>査定協会提出用!J188</f>
        <v/>
      </c>
      <c r="K188" s="217">
        <f>査定協会提出用!K188</f>
        <v>0</v>
      </c>
      <c r="L188" s="113"/>
      <c r="M188" s="117" t="s">
        <v>14</v>
      </c>
      <c r="N188" s="124" t="s">
        <v>11</v>
      </c>
    </row>
    <row r="189" spans="2:14" ht="24.9" customHeight="1" x14ac:dyDescent="0.2">
      <c r="B189" s="51" t="str">
        <f>査定協会提出用!B189</f>
        <v/>
      </c>
      <c r="C189" s="60" t="str">
        <f>査定協会提出用!C189</f>
        <v/>
      </c>
      <c r="D189" s="68" t="str">
        <f>査定協会提出用!D189</f>
        <v/>
      </c>
      <c r="E189" s="73" t="str">
        <f>査定協会提出用!E189</f>
        <v/>
      </c>
      <c r="F189" s="132" t="str">
        <f>査定協会提出用!F189</f>
        <v/>
      </c>
      <c r="G189" s="85" t="str">
        <f>査定協会提出用!G189</f>
        <v/>
      </c>
      <c r="H189" s="92" t="str">
        <f>査定協会提出用!H189</f>
        <v/>
      </c>
      <c r="I189" s="103" t="str">
        <f>査定協会提出用!I189</f>
        <v/>
      </c>
      <c r="J189" s="216" t="str">
        <f>査定協会提出用!J189</f>
        <v/>
      </c>
      <c r="K189" s="217">
        <f>査定協会提出用!K189</f>
        <v>0</v>
      </c>
      <c r="L189" s="113"/>
      <c r="M189" s="117" t="s">
        <v>14</v>
      </c>
      <c r="N189" s="124" t="s">
        <v>11</v>
      </c>
    </row>
    <row r="190" spans="2:14" ht="24.9" customHeight="1" x14ac:dyDescent="0.2">
      <c r="B190" s="51" t="str">
        <f>査定協会提出用!B190</f>
        <v/>
      </c>
      <c r="C190" s="60" t="str">
        <f>査定協会提出用!C190</f>
        <v/>
      </c>
      <c r="D190" s="68" t="str">
        <f>査定協会提出用!D190</f>
        <v/>
      </c>
      <c r="E190" s="73" t="str">
        <f>査定協会提出用!E190</f>
        <v/>
      </c>
      <c r="F190" s="132" t="str">
        <f>査定協会提出用!F190</f>
        <v/>
      </c>
      <c r="G190" s="85" t="str">
        <f>査定協会提出用!G190</f>
        <v/>
      </c>
      <c r="H190" s="92" t="str">
        <f>査定協会提出用!H190</f>
        <v/>
      </c>
      <c r="I190" s="103" t="str">
        <f>査定協会提出用!I190</f>
        <v/>
      </c>
      <c r="J190" s="216" t="str">
        <f>査定協会提出用!J190</f>
        <v/>
      </c>
      <c r="K190" s="217">
        <f>査定協会提出用!K190</f>
        <v>0</v>
      </c>
      <c r="L190" s="113"/>
      <c r="M190" s="117" t="s">
        <v>14</v>
      </c>
      <c r="N190" s="124" t="s">
        <v>11</v>
      </c>
    </row>
    <row r="191" spans="2:14" ht="24.9" customHeight="1" x14ac:dyDescent="0.2">
      <c r="B191" s="51" t="str">
        <f>査定協会提出用!B191</f>
        <v/>
      </c>
      <c r="C191" s="60" t="str">
        <f>査定協会提出用!C191</f>
        <v/>
      </c>
      <c r="D191" s="68" t="str">
        <f>査定協会提出用!D191</f>
        <v/>
      </c>
      <c r="E191" s="73" t="str">
        <f>査定協会提出用!E191</f>
        <v/>
      </c>
      <c r="F191" s="132" t="str">
        <f>査定協会提出用!F191</f>
        <v/>
      </c>
      <c r="G191" s="85" t="str">
        <f>査定協会提出用!G191</f>
        <v/>
      </c>
      <c r="H191" s="92" t="str">
        <f>査定協会提出用!H191</f>
        <v/>
      </c>
      <c r="I191" s="103" t="str">
        <f>査定協会提出用!I191</f>
        <v/>
      </c>
      <c r="J191" s="216" t="str">
        <f>査定協会提出用!J191</f>
        <v/>
      </c>
      <c r="K191" s="217">
        <f>査定協会提出用!K191</f>
        <v>0</v>
      </c>
      <c r="L191" s="113"/>
      <c r="M191" s="117" t="s">
        <v>14</v>
      </c>
      <c r="N191" s="124" t="s">
        <v>11</v>
      </c>
    </row>
    <row r="192" spans="2:14" ht="24.9" customHeight="1" x14ac:dyDescent="0.2">
      <c r="B192" s="51" t="str">
        <f>査定協会提出用!B192</f>
        <v/>
      </c>
      <c r="C192" s="60" t="str">
        <f>査定協会提出用!C192</f>
        <v/>
      </c>
      <c r="D192" s="68" t="str">
        <f>査定協会提出用!D192</f>
        <v/>
      </c>
      <c r="E192" s="73" t="str">
        <f>査定協会提出用!E192</f>
        <v/>
      </c>
      <c r="F192" s="132" t="str">
        <f>査定協会提出用!F192</f>
        <v/>
      </c>
      <c r="G192" s="85" t="str">
        <f>査定協会提出用!G192</f>
        <v/>
      </c>
      <c r="H192" s="92" t="str">
        <f>査定協会提出用!H192</f>
        <v/>
      </c>
      <c r="I192" s="103" t="str">
        <f>査定協会提出用!I192</f>
        <v/>
      </c>
      <c r="J192" s="216" t="str">
        <f>査定協会提出用!J192</f>
        <v/>
      </c>
      <c r="K192" s="217">
        <f>査定協会提出用!K192</f>
        <v>0</v>
      </c>
      <c r="L192" s="113"/>
      <c r="M192" s="117" t="s">
        <v>14</v>
      </c>
      <c r="N192" s="124" t="s">
        <v>11</v>
      </c>
    </row>
    <row r="193" spans="2:14" ht="24.9" customHeight="1" x14ac:dyDescent="0.2">
      <c r="B193" s="51" t="str">
        <f>査定協会提出用!B193</f>
        <v/>
      </c>
      <c r="C193" s="60" t="str">
        <f>査定協会提出用!C193</f>
        <v/>
      </c>
      <c r="D193" s="68" t="str">
        <f>査定協会提出用!D193</f>
        <v/>
      </c>
      <c r="E193" s="73" t="str">
        <f>査定協会提出用!E193</f>
        <v/>
      </c>
      <c r="F193" s="132" t="str">
        <f>査定協会提出用!F193</f>
        <v/>
      </c>
      <c r="G193" s="85" t="str">
        <f>査定協会提出用!G193</f>
        <v/>
      </c>
      <c r="H193" s="92" t="str">
        <f>査定協会提出用!H193</f>
        <v/>
      </c>
      <c r="I193" s="103" t="str">
        <f>査定協会提出用!I193</f>
        <v/>
      </c>
      <c r="J193" s="216" t="str">
        <f>査定協会提出用!J193</f>
        <v/>
      </c>
      <c r="K193" s="217">
        <f>査定協会提出用!K193</f>
        <v>0</v>
      </c>
      <c r="L193" s="113"/>
      <c r="M193" s="117" t="s">
        <v>14</v>
      </c>
      <c r="N193" s="124" t="s">
        <v>11</v>
      </c>
    </row>
    <row r="194" spans="2:14" ht="24.9" customHeight="1" x14ac:dyDescent="0.2">
      <c r="B194" s="51" t="str">
        <f>査定協会提出用!B194</f>
        <v/>
      </c>
      <c r="C194" s="60" t="str">
        <f>査定協会提出用!C194</f>
        <v/>
      </c>
      <c r="D194" s="68" t="str">
        <f>査定協会提出用!D194</f>
        <v/>
      </c>
      <c r="E194" s="73" t="str">
        <f>査定協会提出用!E194</f>
        <v/>
      </c>
      <c r="F194" s="132" t="str">
        <f>査定協会提出用!F194</f>
        <v/>
      </c>
      <c r="G194" s="85" t="str">
        <f>査定協会提出用!G194</f>
        <v/>
      </c>
      <c r="H194" s="92" t="str">
        <f>査定協会提出用!H194</f>
        <v/>
      </c>
      <c r="I194" s="103" t="str">
        <f>査定協会提出用!I194</f>
        <v/>
      </c>
      <c r="J194" s="216" t="str">
        <f>査定協会提出用!J194</f>
        <v/>
      </c>
      <c r="K194" s="217">
        <f>査定協会提出用!K194</f>
        <v>0</v>
      </c>
      <c r="L194" s="113"/>
      <c r="M194" s="117" t="s">
        <v>14</v>
      </c>
      <c r="N194" s="124" t="s">
        <v>11</v>
      </c>
    </row>
    <row r="195" spans="2:14" ht="24.9" customHeight="1" x14ac:dyDescent="0.2">
      <c r="B195" s="51" t="str">
        <f>査定協会提出用!B195</f>
        <v/>
      </c>
      <c r="C195" s="60" t="str">
        <f>査定協会提出用!C195</f>
        <v/>
      </c>
      <c r="D195" s="68" t="str">
        <f>査定協会提出用!D195</f>
        <v/>
      </c>
      <c r="E195" s="73" t="str">
        <f>査定協会提出用!E195</f>
        <v/>
      </c>
      <c r="F195" s="132" t="str">
        <f>査定協会提出用!F195</f>
        <v/>
      </c>
      <c r="G195" s="85" t="str">
        <f>査定協会提出用!G195</f>
        <v/>
      </c>
      <c r="H195" s="92" t="str">
        <f>査定協会提出用!H195</f>
        <v/>
      </c>
      <c r="I195" s="103" t="str">
        <f>査定協会提出用!I195</f>
        <v/>
      </c>
      <c r="J195" s="216" t="str">
        <f>査定協会提出用!J195</f>
        <v/>
      </c>
      <c r="K195" s="217">
        <f>査定協会提出用!K195</f>
        <v>0</v>
      </c>
      <c r="L195" s="113"/>
      <c r="M195" s="117" t="s">
        <v>14</v>
      </c>
      <c r="N195" s="124" t="s">
        <v>11</v>
      </c>
    </row>
    <row r="196" spans="2:14" ht="24.9" customHeight="1" x14ac:dyDescent="0.2">
      <c r="B196" s="51" t="str">
        <f>査定協会提出用!B196</f>
        <v/>
      </c>
      <c r="C196" s="60" t="str">
        <f>査定協会提出用!C196</f>
        <v/>
      </c>
      <c r="D196" s="68" t="str">
        <f>査定協会提出用!D196</f>
        <v/>
      </c>
      <c r="E196" s="73" t="str">
        <f>査定協会提出用!E196</f>
        <v/>
      </c>
      <c r="F196" s="132" t="str">
        <f>査定協会提出用!F196</f>
        <v/>
      </c>
      <c r="G196" s="85" t="str">
        <f>査定協会提出用!G196</f>
        <v/>
      </c>
      <c r="H196" s="92" t="str">
        <f>査定協会提出用!H196</f>
        <v/>
      </c>
      <c r="I196" s="103" t="str">
        <f>査定協会提出用!I196</f>
        <v/>
      </c>
      <c r="J196" s="216" t="str">
        <f>査定協会提出用!J196</f>
        <v/>
      </c>
      <c r="K196" s="217">
        <f>査定協会提出用!K196</f>
        <v>0</v>
      </c>
      <c r="L196" s="113"/>
      <c r="M196" s="117" t="s">
        <v>14</v>
      </c>
      <c r="N196" s="124" t="s">
        <v>11</v>
      </c>
    </row>
    <row r="197" spans="2:14" ht="24.9" customHeight="1" x14ac:dyDescent="0.2">
      <c r="B197" s="51" t="str">
        <f>査定協会提出用!B197</f>
        <v/>
      </c>
      <c r="C197" s="60" t="str">
        <f>査定協会提出用!C197</f>
        <v/>
      </c>
      <c r="D197" s="68" t="str">
        <f>査定協会提出用!D197</f>
        <v/>
      </c>
      <c r="E197" s="73" t="str">
        <f>査定協会提出用!E197</f>
        <v/>
      </c>
      <c r="F197" s="132" t="str">
        <f>査定協会提出用!F197</f>
        <v/>
      </c>
      <c r="G197" s="85" t="str">
        <f>査定協会提出用!G197</f>
        <v/>
      </c>
      <c r="H197" s="92" t="str">
        <f>査定協会提出用!H197</f>
        <v/>
      </c>
      <c r="I197" s="103" t="str">
        <f>査定協会提出用!I197</f>
        <v/>
      </c>
      <c r="J197" s="216" t="str">
        <f>査定協会提出用!J197</f>
        <v/>
      </c>
      <c r="K197" s="217">
        <f>査定協会提出用!K197</f>
        <v>0</v>
      </c>
      <c r="L197" s="113"/>
      <c r="M197" s="117" t="s">
        <v>14</v>
      </c>
      <c r="N197" s="124" t="s">
        <v>11</v>
      </c>
    </row>
    <row r="198" spans="2:14" ht="24.9" customHeight="1" x14ac:dyDescent="0.2">
      <c r="B198" s="51" t="str">
        <f>査定協会提出用!B198</f>
        <v/>
      </c>
      <c r="C198" s="60" t="str">
        <f>査定協会提出用!C198</f>
        <v/>
      </c>
      <c r="D198" s="68" t="str">
        <f>査定協会提出用!D198</f>
        <v/>
      </c>
      <c r="E198" s="73" t="str">
        <f>査定協会提出用!E198</f>
        <v/>
      </c>
      <c r="F198" s="132" t="str">
        <f>査定協会提出用!F198</f>
        <v/>
      </c>
      <c r="G198" s="85" t="str">
        <f>査定協会提出用!G198</f>
        <v/>
      </c>
      <c r="H198" s="92" t="str">
        <f>査定協会提出用!H198</f>
        <v/>
      </c>
      <c r="I198" s="103" t="str">
        <f>査定協会提出用!I198</f>
        <v/>
      </c>
      <c r="J198" s="216" t="str">
        <f>査定協会提出用!J198</f>
        <v/>
      </c>
      <c r="K198" s="217">
        <f>査定協会提出用!K198</f>
        <v>0</v>
      </c>
      <c r="L198" s="113"/>
      <c r="M198" s="117" t="s">
        <v>14</v>
      </c>
      <c r="N198" s="124" t="s">
        <v>11</v>
      </c>
    </row>
    <row r="199" spans="2:14" ht="24.9" customHeight="1" x14ac:dyDescent="0.2">
      <c r="B199" s="51" t="str">
        <f>査定協会提出用!B199</f>
        <v/>
      </c>
      <c r="C199" s="60" t="str">
        <f>査定協会提出用!C199</f>
        <v/>
      </c>
      <c r="D199" s="68" t="str">
        <f>査定協会提出用!D199</f>
        <v/>
      </c>
      <c r="E199" s="73" t="str">
        <f>査定協会提出用!E199</f>
        <v/>
      </c>
      <c r="F199" s="132" t="str">
        <f>査定協会提出用!F199</f>
        <v/>
      </c>
      <c r="G199" s="85" t="str">
        <f>査定協会提出用!G199</f>
        <v/>
      </c>
      <c r="H199" s="92" t="str">
        <f>査定協会提出用!H199</f>
        <v/>
      </c>
      <c r="I199" s="103" t="str">
        <f>査定協会提出用!I199</f>
        <v/>
      </c>
      <c r="J199" s="216" t="str">
        <f>査定協会提出用!J199</f>
        <v/>
      </c>
      <c r="K199" s="217">
        <f>査定協会提出用!K199</f>
        <v>0</v>
      </c>
      <c r="L199" s="113"/>
      <c r="M199" s="117" t="s">
        <v>14</v>
      </c>
      <c r="N199" s="124" t="s">
        <v>11</v>
      </c>
    </row>
    <row r="200" spans="2:14" ht="24.9" customHeight="1" x14ac:dyDescent="0.2">
      <c r="B200" s="52" t="str">
        <f>査定協会提出用!B200</f>
        <v/>
      </c>
      <c r="C200" s="61" t="str">
        <f>査定協会提出用!C200</f>
        <v/>
      </c>
      <c r="D200" s="69" t="str">
        <f>査定協会提出用!D200</f>
        <v/>
      </c>
      <c r="E200" s="74" t="str">
        <f>査定協会提出用!E200</f>
        <v/>
      </c>
      <c r="F200" s="81" t="str">
        <f>査定協会提出用!F200</f>
        <v/>
      </c>
      <c r="G200" s="86" t="str">
        <f>査定協会提出用!G200</f>
        <v/>
      </c>
      <c r="H200" s="93" t="str">
        <f>査定協会提出用!H200</f>
        <v/>
      </c>
      <c r="I200" s="104" t="str">
        <f>査定協会提出用!I200</f>
        <v/>
      </c>
      <c r="J200" s="218" t="str">
        <f>査定協会提出用!J200</f>
        <v/>
      </c>
      <c r="K200" s="219">
        <f>査定協会提出用!K200</f>
        <v>0</v>
      </c>
      <c r="L200" s="114"/>
      <c r="M200" s="118" t="s">
        <v>14</v>
      </c>
      <c r="N200" s="125" t="s">
        <v>11</v>
      </c>
    </row>
    <row r="201" spans="2:14" ht="24.9" customHeight="1" x14ac:dyDescent="0.2">
      <c r="B201" s="50" t="str">
        <f>査定協会提出用!B201</f>
        <v/>
      </c>
      <c r="C201" s="59" t="str">
        <f>査定協会提出用!C201</f>
        <v/>
      </c>
      <c r="D201" s="67" t="str">
        <f>査定協会提出用!D201</f>
        <v/>
      </c>
      <c r="E201" s="72" t="str">
        <f>査定協会提出用!E201</f>
        <v/>
      </c>
      <c r="F201" s="131" t="str">
        <f>査定協会提出用!F201</f>
        <v/>
      </c>
      <c r="G201" s="84" t="str">
        <f>査定協会提出用!G201</f>
        <v/>
      </c>
      <c r="H201" s="91" t="str">
        <f>査定協会提出用!H201</f>
        <v/>
      </c>
      <c r="I201" s="102" t="str">
        <f>査定協会提出用!I201</f>
        <v/>
      </c>
      <c r="J201" s="214" t="str">
        <f>査定協会提出用!J201</f>
        <v/>
      </c>
      <c r="K201" s="215">
        <f>査定協会提出用!K201</f>
        <v>0</v>
      </c>
      <c r="L201" s="112"/>
      <c r="M201" s="116" t="s">
        <v>14</v>
      </c>
      <c r="N201" s="123" t="s">
        <v>11</v>
      </c>
    </row>
    <row r="202" spans="2:14" ht="24.9" customHeight="1" x14ac:dyDescent="0.2">
      <c r="B202" s="51" t="str">
        <f>査定協会提出用!B202</f>
        <v/>
      </c>
      <c r="C202" s="60" t="str">
        <f>査定協会提出用!C202</f>
        <v/>
      </c>
      <c r="D202" s="68" t="str">
        <f>査定協会提出用!D202</f>
        <v/>
      </c>
      <c r="E202" s="73" t="str">
        <f>査定協会提出用!E202</f>
        <v/>
      </c>
      <c r="F202" s="132" t="str">
        <f>査定協会提出用!F202</f>
        <v/>
      </c>
      <c r="G202" s="85" t="str">
        <f>査定協会提出用!G202</f>
        <v/>
      </c>
      <c r="H202" s="92" t="str">
        <f>査定協会提出用!H202</f>
        <v/>
      </c>
      <c r="I202" s="103" t="str">
        <f>査定協会提出用!I202</f>
        <v/>
      </c>
      <c r="J202" s="216" t="str">
        <f>査定協会提出用!J202</f>
        <v/>
      </c>
      <c r="K202" s="217">
        <f>査定協会提出用!K202</f>
        <v>0</v>
      </c>
      <c r="L202" s="113"/>
      <c r="M202" s="117" t="s">
        <v>14</v>
      </c>
      <c r="N202" s="124" t="s">
        <v>11</v>
      </c>
    </row>
    <row r="203" spans="2:14" ht="24.9" customHeight="1" x14ac:dyDescent="0.2">
      <c r="B203" s="51" t="str">
        <f>査定協会提出用!B203</f>
        <v/>
      </c>
      <c r="C203" s="60" t="str">
        <f>査定協会提出用!C203</f>
        <v/>
      </c>
      <c r="D203" s="68" t="str">
        <f>査定協会提出用!D203</f>
        <v/>
      </c>
      <c r="E203" s="73" t="str">
        <f>査定協会提出用!E203</f>
        <v/>
      </c>
      <c r="F203" s="132" t="str">
        <f>査定協会提出用!F203</f>
        <v/>
      </c>
      <c r="G203" s="85" t="str">
        <f>査定協会提出用!G203</f>
        <v/>
      </c>
      <c r="H203" s="92" t="str">
        <f>査定協会提出用!H203</f>
        <v/>
      </c>
      <c r="I203" s="103" t="str">
        <f>査定協会提出用!I203</f>
        <v/>
      </c>
      <c r="J203" s="216" t="str">
        <f>査定協会提出用!J203</f>
        <v/>
      </c>
      <c r="K203" s="217">
        <f>査定協会提出用!K203</f>
        <v>0</v>
      </c>
      <c r="L203" s="113"/>
      <c r="M203" s="117" t="s">
        <v>14</v>
      </c>
      <c r="N203" s="124" t="s">
        <v>11</v>
      </c>
    </row>
    <row r="204" spans="2:14" ht="24.9" customHeight="1" x14ac:dyDescent="0.2">
      <c r="B204" s="51" t="str">
        <f>査定協会提出用!B204</f>
        <v/>
      </c>
      <c r="C204" s="60" t="str">
        <f>査定協会提出用!C204</f>
        <v/>
      </c>
      <c r="D204" s="68" t="str">
        <f>査定協会提出用!D204</f>
        <v/>
      </c>
      <c r="E204" s="73" t="str">
        <f>査定協会提出用!E204</f>
        <v/>
      </c>
      <c r="F204" s="132" t="str">
        <f>査定協会提出用!F204</f>
        <v/>
      </c>
      <c r="G204" s="85" t="str">
        <f>査定協会提出用!G204</f>
        <v/>
      </c>
      <c r="H204" s="92" t="str">
        <f>査定協会提出用!H204</f>
        <v/>
      </c>
      <c r="I204" s="103" t="str">
        <f>査定協会提出用!I204</f>
        <v/>
      </c>
      <c r="J204" s="216" t="str">
        <f>査定協会提出用!J204</f>
        <v/>
      </c>
      <c r="K204" s="217">
        <f>査定協会提出用!K204</f>
        <v>0</v>
      </c>
      <c r="L204" s="113"/>
      <c r="M204" s="117" t="s">
        <v>14</v>
      </c>
      <c r="N204" s="124" t="s">
        <v>11</v>
      </c>
    </row>
    <row r="205" spans="2:14" ht="24.9" customHeight="1" x14ac:dyDescent="0.2">
      <c r="B205" s="51" t="str">
        <f>査定協会提出用!B205</f>
        <v/>
      </c>
      <c r="C205" s="60" t="str">
        <f>査定協会提出用!C205</f>
        <v/>
      </c>
      <c r="D205" s="68" t="str">
        <f>査定協会提出用!D205</f>
        <v/>
      </c>
      <c r="E205" s="73" t="str">
        <f>査定協会提出用!E205</f>
        <v/>
      </c>
      <c r="F205" s="132" t="str">
        <f>査定協会提出用!F205</f>
        <v/>
      </c>
      <c r="G205" s="85" t="str">
        <f>査定協会提出用!G205</f>
        <v/>
      </c>
      <c r="H205" s="92" t="str">
        <f>査定協会提出用!H205</f>
        <v/>
      </c>
      <c r="I205" s="103" t="str">
        <f>査定協会提出用!I205</f>
        <v/>
      </c>
      <c r="J205" s="216" t="str">
        <f>査定協会提出用!J205</f>
        <v/>
      </c>
      <c r="K205" s="217">
        <f>査定協会提出用!K205</f>
        <v>0</v>
      </c>
      <c r="L205" s="113"/>
      <c r="M205" s="117" t="s">
        <v>14</v>
      </c>
      <c r="N205" s="124" t="s">
        <v>11</v>
      </c>
    </row>
    <row r="206" spans="2:14" ht="24.9" customHeight="1" x14ac:dyDescent="0.2">
      <c r="B206" s="51" t="str">
        <f>査定協会提出用!B206</f>
        <v/>
      </c>
      <c r="C206" s="60" t="str">
        <f>査定協会提出用!C206</f>
        <v/>
      </c>
      <c r="D206" s="68" t="str">
        <f>査定協会提出用!D206</f>
        <v/>
      </c>
      <c r="E206" s="73" t="str">
        <f>査定協会提出用!E206</f>
        <v/>
      </c>
      <c r="F206" s="132" t="str">
        <f>査定協会提出用!F206</f>
        <v/>
      </c>
      <c r="G206" s="85" t="str">
        <f>査定協会提出用!G206</f>
        <v/>
      </c>
      <c r="H206" s="92" t="str">
        <f>査定協会提出用!H206</f>
        <v/>
      </c>
      <c r="I206" s="103" t="str">
        <f>査定協会提出用!I206</f>
        <v/>
      </c>
      <c r="J206" s="216" t="str">
        <f>査定協会提出用!J206</f>
        <v/>
      </c>
      <c r="K206" s="217">
        <f>査定協会提出用!K206</f>
        <v>0</v>
      </c>
      <c r="L206" s="113"/>
      <c r="M206" s="117" t="s">
        <v>14</v>
      </c>
      <c r="N206" s="124" t="s">
        <v>11</v>
      </c>
    </row>
    <row r="207" spans="2:14" ht="24.9" customHeight="1" x14ac:dyDescent="0.2">
      <c r="B207" s="51" t="str">
        <f>査定協会提出用!B207</f>
        <v/>
      </c>
      <c r="C207" s="60" t="str">
        <f>査定協会提出用!C207</f>
        <v/>
      </c>
      <c r="D207" s="68" t="str">
        <f>査定協会提出用!D207</f>
        <v/>
      </c>
      <c r="E207" s="73" t="str">
        <f>査定協会提出用!E207</f>
        <v/>
      </c>
      <c r="F207" s="132" t="str">
        <f>査定協会提出用!F207</f>
        <v/>
      </c>
      <c r="G207" s="85" t="str">
        <f>査定協会提出用!G207</f>
        <v/>
      </c>
      <c r="H207" s="92" t="str">
        <f>査定協会提出用!H207</f>
        <v/>
      </c>
      <c r="I207" s="103" t="str">
        <f>査定協会提出用!I207</f>
        <v/>
      </c>
      <c r="J207" s="216" t="str">
        <f>査定協会提出用!J207</f>
        <v/>
      </c>
      <c r="K207" s="217">
        <f>査定協会提出用!K207</f>
        <v>0</v>
      </c>
      <c r="L207" s="113"/>
      <c r="M207" s="117" t="s">
        <v>14</v>
      </c>
      <c r="N207" s="124" t="s">
        <v>11</v>
      </c>
    </row>
    <row r="208" spans="2:14" ht="24.9" customHeight="1" x14ac:dyDescent="0.2">
      <c r="B208" s="51" t="str">
        <f>査定協会提出用!B208</f>
        <v/>
      </c>
      <c r="C208" s="60" t="str">
        <f>査定協会提出用!C208</f>
        <v/>
      </c>
      <c r="D208" s="68" t="str">
        <f>査定協会提出用!D208</f>
        <v/>
      </c>
      <c r="E208" s="73" t="str">
        <f>査定協会提出用!E208</f>
        <v/>
      </c>
      <c r="F208" s="132" t="str">
        <f>査定協会提出用!F208</f>
        <v/>
      </c>
      <c r="G208" s="85" t="str">
        <f>査定協会提出用!G208</f>
        <v/>
      </c>
      <c r="H208" s="92" t="str">
        <f>査定協会提出用!H208</f>
        <v/>
      </c>
      <c r="I208" s="103" t="str">
        <f>査定協会提出用!I208</f>
        <v/>
      </c>
      <c r="J208" s="216" t="str">
        <f>査定協会提出用!J208</f>
        <v/>
      </c>
      <c r="K208" s="217">
        <f>査定協会提出用!K208</f>
        <v>0</v>
      </c>
      <c r="L208" s="113"/>
      <c r="M208" s="117" t="s">
        <v>14</v>
      </c>
      <c r="N208" s="124" t="s">
        <v>11</v>
      </c>
    </row>
    <row r="209" spans="2:14" ht="24.9" customHeight="1" x14ac:dyDescent="0.2">
      <c r="B209" s="51" t="str">
        <f>査定協会提出用!B209</f>
        <v/>
      </c>
      <c r="C209" s="60" t="str">
        <f>査定協会提出用!C209</f>
        <v/>
      </c>
      <c r="D209" s="68" t="str">
        <f>査定協会提出用!D209</f>
        <v/>
      </c>
      <c r="E209" s="73" t="str">
        <f>査定協会提出用!E209</f>
        <v/>
      </c>
      <c r="F209" s="132" t="str">
        <f>査定協会提出用!F209</f>
        <v/>
      </c>
      <c r="G209" s="85" t="str">
        <f>査定協会提出用!G209</f>
        <v/>
      </c>
      <c r="H209" s="92" t="str">
        <f>査定協会提出用!H209</f>
        <v/>
      </c>
      <c r="I209" s="103" t="str">
        <f>査定協会提出用!I209</f>
        <v/>
      </c>
      <c r="J209" s="216" t="str">
        <f>査定協会提出用!J209</f>
        <v/>
      </c>
      <c r="K209" s="217">
        <f>査定協会提出用!K209</f>
        <v>0</v>
      </c>
      <c r="L209" s="113"/>
      <c r="M209" s="117" t="s">
        <v>14</v>
      </c>
      <c r="N209" s="124" t="s">
        <v>11</v>
      </c>
    </row>
    <row r="210" spans="2:14" ht="24.9" customHeight="1" x14ac:dyDescent="0.2">
      <c r="B210" s="51" t="str">
        <f>査定協会提出用!B210</f>
        <v/>
      </c>
      <c r="C210" s="60" t="str">
        <f>査定協会提出用!C210</f>
        <v/>
      </c>
      <c r="D210" s="68" t="str">
        <f>査定協会提出用!D210</f>
        <v/>
      </c>
      <c r="E210" s="73" t="str">
        <f>査定協会提出用!E210</f>
        <v/>
      </c>
      <c r="F210" s="132" t="str">
        <f>査定協会提出用!F210</f>
        <v/>
      </c>
      <c r="G210" s="85" t="str">
        <f>査定協会提出用!G210</f>
        <v/>
      </c>
      <c r="H210" s="92" t="str">
        <f>査定協会提出用!H210</f>
        <v/>
      </c>
      <c r="I210" s="103" t="str">
        <f>査定協会提出用!I210</f>
        <v/>
      </c>
      <c r="J210" s="216" t="str">
        <f>査定協会提出用!J210</f>
        <v/>
      </c>
      <c r="K210" s="217">
        <f>査定協会提出用!K210</f>
        <v>0</v>
      </c>
      <c r="L210" s="113"/>
      <c r="M210" s="117" t="s">
        <v>14</v>
      </c>
      <c r="N210" s="124" t="s">
        <v>11</v>
      </c>
    </row>
    <row r="211" spans="2:14" ht="24.9" customHeight="1" x14ac:dyDescent="0.2">
      <c r="B211" s="51" t="str">
        <f>査定協会提出用!B211</f>
        <v/>
      </c>
      <c r="C211" s="60" t="str">
        <f>査定協会提出用!C211</f>
        <v/>
      </c>
      <c r="D211" s="68" t="str">
        <f>査定協会提出用!D211</f>
        <v/>
      </c>
      <c r="E211" s="73" t="str">
        <f>査定協会提出用!E211</f>
        <v/>
      </c>
      <c r="F211" s="132" t="str">
        <f>査定協会提出用!F211</f>
        <v/>
      </c>
      <c r="G211" s="85" t="str">
        <f>査定協会提出用!G211</f>
        <v/>
      </c>
      <c r="H211" s="92" t="str">
        <f>査定協会提出用!H211</f>
        <v/>
      </c>
      <c r="I211" s="103" t="str">
        <f>査定協会提出用!I211</f>
        <v/>
      </c>
      <c r="J211" s="216" t="str">
        <f>査定協会提出用!J211</f>
        <v/>
      </c>
      <c r="K211" s="217">
        <f>査定協会提出用!K211</f>
        <v>0</v>
      </c>
      <c r="L211" s="113"/>
      <c r="M211" s="117" t="s">
        <v>14</v>
      </c>
      <c r="N211" s="124" t="s">
        <v>11</v>
      </c>
    </row>
    <row r="212" spans="2:14" ht="24.9" customHeight="1" x14ac:dyDescent="0.2">
      <c r="B212" s="51" t="str">
        <f>査定協会提出用!B212</f>
        <v/>
      </c>
      <c r="C212" s="60" t="str">
        <f>査定協会提出用!C212</f>
        <v/>
      </c>
      <c r="D212" s="68" t="str">
        <f>査定協会提出用!D212</f>
        <v/>
      </c>
      <c r="E212" s="73" t="str">
        <f>査定協会提出用!E212</f>
        <v/>
      </c>
      <c r="F212" s="132" t="str">
        <f>査定協会提出用!F212</f>
        <v/>
      </c>
      <c r="G212" s="85" t="str">
        <f>査定協会提出用!G212</f>
        <v/>
      </c>
      <c r="H212" s="92" t="str">
        <f>査定協会提出用!H212</f>
        <v/>
      </c>
      <c r="I212" s="103" t="str">
        <f>査定協会提出用!I212</f>
        <v/>
      </c>
      <c r="J212" s="216" t="str">
        <f>査定協会提出用!J212</f>
        <v/>
      </c>
      <c r="K212" s="217">
        <f>査定協会提出用!K212</f>
        <v>0</v>
      </c>
      <c r="L212" s="113"/>
      <c r="M212" s="117" t="s">
        <v>14</v>
      </c>
      <c r="N212" s="124" t="s">
        <v>11</v>
      </c>
    </row>
    <row r="213" spans="2:14" ht="24.9" customHeight="1" x14ac:dyDescent="0.2">
      <c r="B213" s="51" t="str">
        <f>査定協会提出用!B213</f>
        <v/>
      </c>
      <c r="C213" s="60" t="str">
        <f>査定協会提出用!C213</f>
        <v/>
      </c>
      <c r="D213" s="68" t="str">
        <f>査定協会提出用!D213</f>
        <v/>
      </c>
      <c r="E213" s="73" t="str">
        <f>査定協会提出用!E213</f>
        <v/>
      </c>
      <c r="F213" s="132" t="str">
        <f>査定協会提出用!F213</f>
        <v/>
      </c>
      <c r="G213" s="85" t="str">
        <f>査定協会提出用!G213</f>
        <v/>
      </c>
      <c r="H213" s="92" t="str">
        <f>査定協会提出用!H213</f>
        <v/>
      </c>
      <c r="I213" s="103" t="str">
        <f>査定協会提出用!I213</f>
        <v/>
      </c>
      <c r="J213" s="216" t="str">
        <f>査定協会提出用!J213</f>
        <v/>
      </c>
      <c r="K213" s="217">
        <f>査定協会提出用!K213</f>
        <v>0</v>
      </c>
      <c r="L213" s="113"/>
      <c r="M213" s="117" t="s">
        <v>14</v>
      </c>
      <c r="N213" s="124" t="s">
        <v>11</v>
      </c>
    </row>
    <row r="214" spans="2:14" ht="24.9" customHeight="1" x14ac:dyDescent="0.2">
      <c r="B214" s="51" t="str">
        <f>査定協会提出用!B214</f>
        <v/>
      </c>
      <c r="C214" s="60" t="str">
        <f>査定協会提出用!C214</f>
        <v/>
      </c>
      <c r="D214" s="68" t="str">
        <f>査定協会提出用!D214</f>
        <v/>
      </c>
      <c r="E214" s="73" t="str">
        <f>査定協会提出用!E214</f>
        <v/>
      </c>
      <c r="F214" s="132" t="str">
        <f>査定協会提出用!F214</f>
        <v/>
      </c>
      <c r="G214" s="85" t="str">
        <f>査定協会提出用!G214</f>
        <v/>
      </c>
      <c r="H214" s="92" t="str">
        <f>査定協会提出用!H214</f>
        <v/>
      </c>
      <c r="I214" s="103" t="str">
        <f>査定協会提出用!I214</f>
        <v/>
      </c>
      <c r="J214" s="216" t="str">
        <f>査定協会提出用!J214</f>
        <v/>
      </c>
      <c r="K214" s="217">
        <f>査定協会提出用!K214</f>
        <v>0</v>
      </c>
      <c r="L214" s="113"/>
      <c r="M214" s="117" t="s">
        <v>14</v>
      </c>
      <c r="N214" s="124" t="s">
        <v>11</v>
      </c>
    </row>
    <row r="215" spans="2:14" ht="24.9" customHeight="1" x14ac:dyDescent="0.2">
      <c r="B215" s="51" t="str">
        <f>査定協会提出用!B215</f>
        <v/>
      </c>
      <c r="C215" s="60" t="str">
        <f>査定協会提出用!C215</f>
        <v/>
      </c>
      <c r="D215" s="68" t="str">
        <f>査定協会提出用!D215</f>
        <v/>
      </c>
      <c r="E215" s="73" t="str">
        <f>査定協会提出用!E215</f>
        <v/>
      </c>
      <c r="F215" s="132" t="str">
        <f>査定協会提出用!F215</f>
        <v/>
      </c>
      <c r="G215" s="85" t="str">
        <f>査定協会提出用!G215</f>
        <v/>
      </c>
      <c r="H215" s="92" t="str">
        <f>査定協会提出用!H215</f>
        <v/>
      </c>
      <c r="I215" s="103" t="str">
        <f>査定協会提出用!I215</f>
        <v/>
      </c>
      <c r="J215" s="216" t="str">
        <f>査定協会提出用!J215</f>
        <v/>
      </c>
      <c r="K215" s="217">
        <f>査定協会提出用!K215</f>
        <v>0</v>
      </c>
      <c r="L215" s="113"/>
      <c r="M215" s="117" t="s">
        <v>14</v>
      </c>
      <c r="N215" s="124" t="s">
        <v>11</v>
      </c>
    </row>
    <row r="216" spans="2:14" ht="24.9" customHeight="1" x14ac:dyDescent="0.2">
      <c r="B216" s="51" t="str">
        <f>査定協会提出用!B216</f>
        <v/>
      </c>
      <c r="C216" s="60" t="str">
        <f>査定協会提出用!C216</f>
        <v/>
      </c>
      <c r="D216" s="68" t="str">
        <f>査定協会提出用!D216</f>
        <v/>
      </c>
      <c r="E216" s="73" t="str">
        <f>査定協会提出用!E216</f>
        <v/>
      </c>
      <c r="F216" s="132" t="str">
        <f>査定協会提出用!F216</f>
        <v/>
      </c>
      <c r="G216" s="85" t="str">
        <f>査定協会提出用!G216</f>
        <v/>
      </c>
      <c r="H216" s="92" t="str">
        <f>査定協会提出用!H216</f>
        <v/>
      </c>
      <c r="I216" s="103" t="str">
        <f>査定協会提出用!I216</f>
        <v/>
      </c>
      <c r="J216" s="216" t="str">
        <f>査定協会提出用!J216</f>
        <v/>
      </c>
      <c r="K216" s="217">
        <f>査定協会提出用!K216</f>
        <v>0</v>
      </c>
      <c r="L216" s="113"/>
      <c r="M216" s="117" t="s">
        <v>14</v>
      </c>
      <c r="N216" s="124" t="s">
        <v>11</v>
      </c>
    </row>
    <row r="217" spans="2:14" ht="24.9" customHeight="1" x14ac:dyDescent="0.2">
      <c r="B217" s="51" t="str">
        <f>査定協会提出用!B217</f>
        <v/>
      </c>
      <c r="C217" s="60" t="str">
        <f>査定協会提出用!C217</f>
        <v/>
      </c>
      <c r="D217" s="68" t="str">
        <f>査定協会提出用!D217</f>
        <v/>
      </c>
      <c r="E217" s="73" t="str">
        <f>査定協会提出用!E217</f>
        <v/>
      </c>
      <c r="F217" s="132" t="str">
        <f>査定協会提出用!F217</f>
        <v/>
      </c>
      <c r="G217" s="85" t="str">
        <f>査定協会提出用!G217</f>
        <v/>
      </c>
      <c r="H217" s="92" t="str">
        <f>査定協会提出用!H217</f>
        <v/>
      </c>
      <c r="I217" s="103" t="str">
        <f>査定協会提出用!I217</f>
        <v/>
      </c>
      <c r="J217" s="216" t="str">
        <f>査定協会提出用!J217</f>
        <v/>
      </c>
      <c r="K217" s="217">
        <f>査定協会提出用!K217</f>
        <v>0</v>
      </c>
      <c r="L217" s="113"/>
      <c r="M217" s="117" t="s">
        <v>14</v>
      </c>
      <c r="N217" s="124" t="s">
        <v>11</v>
      </c>
    </row>
    <row r="218" spans="2:14" ht="24.9" customHeight="1" x14ac:dyDescent="0.2">
      <c r="B218" s="51" t="str">
        <f>査定協会提出用!B218</f>
        <v/>
      </c>
      <c r="C218" s="60" t="str">
        <f>査定協会提出用!C218</f>
        <v/>
      </c>
      <c r="D218" s="68" t="str">
        <f>査定協会提出用!D218</f>
        <v/>
      </c>
      <c r="E218" s="73" t="str">
        <f>査定協会提出用!E218</f>
        <v/>
      </c>
      <c r="F218" s="132" t="str">
        <f>査定協会提出用!F218</f>
        <v/>
      </c>
      <c r="G218" s="85" t="str">
        <f>査定協会提出用!G218</f>
        <v/>
      </c>
      <c r="H218" s="92" t="str">
        <f>査定協会提出用!H218</f>
        <v/>
      </c>
      <c r="I218" s="103" t="str">
        <f>査定協会提出用!I218</f>
        <v/>
      </c>
      <c r="J218" s="216" t="str">
        <f>査定協会提出用!J218</f>
        <v/>
      </c>
      <c r="K218" s="217">
        <f>査定協会提出用!K218</f>
        <v>0</v>
      </c>
      <c r="L218" s="113"/>
      <c r="M218" s="117" t="s">
        <v>14</v>
      </c>
      <c r="N218" s="124" t="s">
        <v>11</v>
      </c>
    </row>
    <row r="219" spans="2:14" ht="24.9" customHeight="1" x14ac:dyDescent="0.2">
      <c r="B219" s="51" t="str">
        <f>査定協会提出用!B219</f>
        <v/>
      </c>
      <c r="C219" s="60" t="str">
        <f>査定協会提出用!C219</f>
        <v/>
      </c>
      <c r="D219" s="68" t="str">
        <f>査定協会提出用!D219</f>
        <v/>
      </c>
      <c r="E219" s="73" t="str">
        <f>査定協会提出用!E219</f>
        <v/>
      </c>
      <c r="F219" s="132" t="str">
        <f>査定協会提出用!F219</f>
        <v/>
      </c>
      <c r="G219" s="85" t="str">
        <f>査定協会提出用!G219</f>
        <v/>
      </c>
      <c r="H219" s="92" t="str">
        <f>査定協会提出用!H219</f>
        <v/>
      </c>
      <c r="I219" s="103" t="str">
        <f>査定協会提出用!I219</f>
        <v/>
      </c>
      <c r="J219" s="216" t="str">
        <f>査定協会提出用!J219</f>
        <v/>
      </c>
      <c r="K219" s="217">
        <f>査定協会提出用!K219</f>
        <v>0</v>
      </c>
      <c r="L219" s="113"/>
      <c r="M219" s="117" t="s">
        <v>14</v>
      </c>
      <c r="N219" s="124" t="s">
        <v>11</v>
      </c>
    </row>
    <row r="220" spans="2:14" ht="24.9" customHeight="1" x14ac:dyDescent="0.2">
      <c r="B220" s="52" t="str">
        <f>査定協会提出用!B220</f>
        <v/>
      </c>
      <c r="C220" s="61" t="str">
        <f>査定協会提出用!C220</f>
        <v/>
      </c>
      <c r="D220" s="69" t="str">
        <f>査定協会提出用!D220</f>
        <v/>
      </c>
      <c r="E220" s="74" t="str">
        <f>査定協会提出用!E220</f>
        <v/>
      </c>
      <c r="F220" s="81" t="str">
        <f>査定協会提出用!F220</f>
        <v/>
      </c>
      <c r="G220" s="86" t="str">
        <f>査定協会提出用!G220</f>
        <v/>
      </c>
      <c r="H220" s="93" t="str">
        <f>査定協会提出用!H220</f>
        <v/>
      </c>
      <c r="I220" s="104" t="str">
        <f>査定協会提出用!I220</f>
        <v/>
      </c>
      <c r="J220" s="218" t="str">
        <f>査定協会提出用!J220</f>
        <v/>
      </c>
      <c r="K220" s="219">
        <f>査定協会提出用!K220</f>
        <v>0</v>
      </c>
      <c r="L220" s="114"/>
      <c r="M220" s="118" t="s">
        <v>14</v>
      </c>
      <c r="N220" s="125" t="s">
        <v>11</v>
      </c>
    </row>
    <row r="221" spans="2:14" ht="24.9" customHeight="1" x14ac:dyDescent="0.2">
      <c r="B221" s="50" t="str">
        <f>査定協会提出用!B221</f>
        <v/>
      </c>
      <c r="C221" s="59" t="str">
        <f>査定協会提出用!C221</f>
        <v/>
      </c>
      <c r="D221" s="67" t="str">
        <f>査定協会提出用!D221</f>
        <v/>
      </c>
      <c r="E221" s="72" t="str">
        <f>査定協会提出用!E221</f>
        <v/>
      </c>
      <c r="F221" s="131" t="str">
        <f>査定協会提出用!F221</f>
        <v/>
      </c>
      <c r="G221" s="84" t="str">
        <f>査定協会提出用!G221</f>
        <v/>
      </c>
      <c r="H221" s="91" t="str">
        <f>査定協会提出用!H221</f>
        <v/>
      </c>
      <c r="I221" s="102" t="str">
        <f>査定協会提出用!I221</f>
        <v/>
      </c>
      <c r="J221" s="214" t="str">
        <f>査定協会提出用!J221</f>
        <v/>
      </c>
      <c r="K221" s="215">
        <f>査定協会提出用!K221</f>
        <v>0</v>
      </c>
      <c r="L221" s="112"/>
      <c r="M221" s="116" t="s">
        <v>14</v>
      </c>
      <c r="N221" s="123" t="s">
        <v>11</v>
      </c>
    </row>
    <row r="222" spans="2:14" ht="24.9" customHeight="1" x14ac:dyDescent="0.2">
      <c r="B222" s="51" t="str">
        <f>査定協会提出用!B222</f>
        <v/>
      </c>
      <c r="C222" s="60" t="str">
        <f>査定協会提出用!C222</f>
        <v/>
      </c>
      <c r="D222" s="68" t="str">
        <f>査定協会提出用!D222</f>
        <v/>
      </c>
      <c r="E222" s="73" t="str">
        <f>査定協会提出用!E222</f>
        <v/>
      </c>
      <c r="F222" s="132" t="str">
        <f>査定協会提出用!F222</f>
        <v/>
      </c>
      <c r="G222" s="85" t="str">
        <f>査定協会提出用!G222</f>
        <v/>
      </c>
      <c r="H222" s="92" t="str">
        <f>査定協会提出用!H222</f>
        <v/>
      </c>
      <c r="I222" s="103" t="str">
        <f>査定協会提出用!I222</f>
        <v/>
      </c>
      <c r="J222" s="216" t="str">
        <f>査定協会提出用!J222</f>
        <v/>
      </c>
      <c r="K222" s="217">
        <f>査定協会提出用!K222</f>
        <v>0</v>
      </c>
      <c r="L222" s="113"/>
      <c r="M222" s="117" t="s">
        <v>14</v>
      </c>
      <c r="N222" s="124" t="s">
        <v>11</v>
      </c>
    </row>
    <row r="223" spans="2:14" ht="24.9" customHeight="1" x14ac:dyDescent="0.2">
      <c r="B223" s="51" t="str">
        <f>査定協会提出用!B223</f>
        <v/>
      </c>
      <c r="C223" s="60" t="str">
        <f>査定協会提出用!C223</f>
        <v/>
      </c>
      <c r="D223" s="68" t="str">
        <f>査定協会提出用!D223</f>
        <v/>
      </c>
      <c r="E223" s="73" t="str">
        <f>査定協会提出用!E223</f>
        <v/>
      </c>
      <c r="F223" s="132" t="str">
        <f>査定協会提出用!F223</f>
        <v/>
      </c>
      <c r="G223" s="85" t="str">
        <f>査定協会提出用!G223</f>
        <v/>
      </c>
      <c r="H223" s="92" t="str">
        <f>査定協会提出用!H223</f>
        <v/>
      </c>
      <c r="I223" s="103" t="str">
        <f>査定協会提出用!I223</f>
        <v/>
      </c>
      <c r="J223" s="216" t="str">
        <f>査定協会提出用!J223</f>
        <v/>
      </c>
      <c r="K223" s="217">
        <f>査定協会提出用!K223</f>
        <v>0</v>
      </c>
      <c r="L223" s="113"/>
      <c r="M223" s="117" t="s">
        <v>14</v>
      </c>
      <c r="N223" s="124" t="s">
        <v>11</v>
      </c>
    </row>
    <row r="224" spans="2:14" ht="24.9" customHeight="1" x14ac:dyDescent="0.2">
      <c r="B224" s="51" t="str">
        <f>査定協会提出用!B224</f>
        <v/>
      </c>
      <c r="C224" s="60" t="str">
        <f>査定協会提出用!C224</f>
        <v/>
      </c>
      <c r="D224" s="68" t="str">
        <f>査定協会提出用!D224</f>
        <v/>
      </c>
      <c r="E224" s="73" t="str">
        <f>査定協会提出用!E224</f>
        <v/>
      </c>
      <c r="F224" s="132" t="str">
        <f>査定協会提出用!F224</f>
        <v/>
      </c>
      <c r="G224" s="85" t="str">
        <f>査定協会提出用!G224</f>
        <v/>
      </c>
      <c r="H224" s="92" t="str">
        <f>査定協会提出用!H224</f>
        <v/>
      </c>
      <c r="I224" s="103" t="str">
        <f>査定協会提出用!I224</f>
        <v/>
      </c>
      <c r="J224" s="216" t="str">
        <f>査定協会提出用!J224</f>
        <v/>
      </c>
      <c r="K224" s="217">
        <f>査定協会提出用!K224</f>
        <v>0</v>
      </c>
      <c r="L224" s="113"/>
      <c r="M224" s="117" t="s">
        <v>14</v>
      </c>
      <c r="N224" s="124" t="s">
        <v>11</v>
      </c>
    </row>
    <row r="225" spans="2:14" ht="24.9" customHeight="1" x14ac:dyDescent="0.2">
      <c r="B225" s="51" t="str">
        <f>査定協会提出用!B225</f>
        <v/>
      </c>
      <c r="C225" s="60" t="str">
        <f>査定協会提出用!C225</f>
        <v/>
      </c>
      <c r="D225" s="68" t="str">
        <f>査定協会提出用!D225</f>
        <v/>
      </c>
      <c r="E225" s="73" t="str">
        <f>査定協会提出用!E225</f>
        <v/>
      </c>
      <c r="F225" s="132" t="str">
        <f>査定協会提出用!F225</f>
        <v/>
      </c>
      <c r="G225" s="85" t="str">
        <f>査定協会提出用!G225</f>
        <v/>
      </c>
      <c r="H225" s="92" t="str">
        <f>査定協会提出用!H225</f>
        <v/>
      </c>
      <c r="I225" s="103" t="str">
        <f>査定協会提出用!I225</f>
        <v/>
      </c>
      <c r="J225" s="216" t="str">
        <f>査定協会提出用!J225</f>
        <v/>
      </c>
      <c r="K225" s="217">
        <f>査定協会提出用!K225</f>
        <v>0</v>
      </c>
      <c r="L225" s="113"/>
      <c r="M225" s="117" t="s">
        <v>14</v>
      </c>
      <c r="N225" s="124" t="s">
        <v>11</v>
      </c>
    </row>
    <row r="226" spans="2:14" ht="24.9" customHeight="1" x14ac:dyDescent="0.2">
      <c r="B226" s="51" t="str">
        <f>査定協会提出用!B226</f>
        <v/>
      </c>
      <c r="C226" s="60" t="str">
        <f>査定協会提出用!C226</f>
        <v/>
      </c>
      <c r="D226" s="68" t="str">
        <f>査定協会提出用!D226</f>
        <v/>
      </c>
      <c r="E226" s="73" t="str">
        <f>査定協会提出用!E226</f>
        <v/>
      </c>
      <c r="F226" s="132" t="str">
        <f>査定協会提出用!F226</f>
        <v/>
      </c>
      <c r="G226" s="85" t="str">
        <f>査定協会提出用!G226</f>
        <v/>
      </c>
      <c r="H226" s="92" t="str">
        <f>査定協会提出用!H226</f>
        <v/>
      </c>
      <c r="I226" s="103" t="str">
        <f>査定協会提出用!I226</f>
        <v/>
      </c>
      <c r="J226" s="216" t="str">
        <f>査定協会提出用!J226</f>
        <v/>
      </c>
      <c r="K226" s="217">
        <f>査定協会提出用!K226</f>
        <v>0</v>
      </c>
      <c r="L226" s="113"/>
      <c r="M226" s="117" t="s">
        <v>14</v>
      </c>
      <c r="N226" s="124" t="s">
        <v>11</v>
      </c>
    </row>
    <row r="227" spans="2:14" ht="24.9" customHeight="1" x14ac:dyDescent="0.2">
      <c r="B227" s="51" t="str">
        <f>査定協会提出用!B227</f>
        <v/>
      </c>
      <c r="C227" s="60" t="str">
        <f>査定協会提出用!C227</f>
        <v/>
      </c>
      <c r="D227" s="68" t="str">
        <f>査定協会提出用!D227</f>
        <v/>
      </c>
      <c r="E227" s="73" t="str">
        <f>査定協会提出用!E227</f>
        <v/>
      </c>
      <c r="F227" s="132" t="str">
        <f>査定協会提出用!F227</f>
        <v/>
      </c>
      <c r="G227" s="85" t="str">
        <f>査定協会提出用!G227</f>
        <v/>
      </c>
      <c r="H227" s="92" t="str">
        <f>査定協会提出用!H227</f>
        <v/>
      </c>
      <c r="I227" s="103" t="str">
        <f>査定協会提出用!I227</f>
        <v/>
      </c>
      <c r="J227" s="216" t="str">
        <f>査定協会提出用!J227</f>
        <v/>
      </c>
      <c r="K227" s="217">
        <f>査定協会提出用!K227</f>
        <v>0</v>
      </c>
      <c r="L227" s="113"/>
      <c r="M227" s="117" t="s">
        <v>14</v>
      </c>
      <c r="N227" s="124" t="s">
        <v>11</v>
      </c>
    </row>
    <row r="228" spans="2:14" ht="24.9" customHeight="1" x14ac:dyDescent="0.2">
      <c r="B228" s="51" t="str">
        <f>査定協会提出用!B228</f>
        <v/>
      </c>
      <c r="C228" s="60" t="str">
        <f>査定協会提出用!C228</f>
        <v/>
      </c>
      <c r="D228" s="68" t="str">
        <f>査定協会提出用!D228</f>
        <v/>
      </c>
      <c r="E228" s="73" t="str">
        <f>査定協会提出用!E228</f>
        <v/>
      </c>
      <c r="F228" s="132" t="str">
        <f>査定協会提出用!F228</f>
        <v/>
      </c>
      <c r="G228" s="85" t="str">
        <f>査定協会提出用!G228</f>
        <v/>
      </c>
      <c r="H228" s="92" t="str">
        <f>査定協会提出用!H228</f>
        <v/>
      </c>
      <c r="I228" s="103" t="str">
        <f>査定協会提出用!I228</f>
        <v/>
      </c>
      <c r="J228" s="216" t="str">
        <f>査定協会提出用!J228</f>
        <v/>
      </c>
      <c r="K228" s="217">
        <f>査定協会提出用!K228</f>
        <v>0</v>
      </c>
      <c r="L228" s="113"/>
      <c r="M228" s="117" t="s">
        <v>14</v>
      </c>
      <c r="N228" s="124" t="s">
        <v>11</v>
      </c>
    </row>
    <row r="229" spans="2:14" ht="24.9" customHeight="1" x14ac:dyDescent="0.2">
      <c r="B229" s="51" t="str">
        <f>査定協会提出用!B229</f>
        <v/>
      </c>
      <c r="C229" s="60" t="str">
        <f>査定協会提出用!C229</f>
        <v/>
      </c>
      <c r="D229" s="68" t="str">
        <f>査定協会提出用!D229</f>
        <v/>
      </c>
      <c r="E229" s="73" t="str">
        <f>査定協会提出用!E229</f>
        <v/>
      </c>
      <c r="F229" s="132" t="str">
        <f>査定協会提出用!F229</f>
        <v/>
      </c>
      <c r="G229" s="85" t="str">
        <f>査定協会提出用!G229</f>
        <v/>
      </c>
      <c r="H229" s="92" t="str">
        <f>査定協会提出用!H229</f>
        <v/>
      </c>
      <c r="I229" s="103" t="str">
        <f>査定協会提出用!I229</f>
        <v/>
      </c>
      <c r="J229" s="216" t="str">
        <f>査定協会提出用!J229</f>
        <v/>
      </c>
      <c r="K229" s="217">
        <f>査定協会提出用!K229</f>
        <v>0</v>
      </c>
      <c r="L229" s="113"/>
      <c r="M229" s="117" t="s">
        <v>14</v>
      </c>
      <c r="N229" s="124" t="s">
        <v>11</v>
      </c>
    </row>
    <row r="230" spans="2:14" ht="24.9" customHeight="1" x14ac:dyDescent="0.2">
      <c r="B230" s="51" t="str">
        <f>査定協会提出用!B230</f>
        <v/>
      </c>
      <c r="C230" s="60" t="str">
        <f>査定協会提出用!C230</f>
        <v/>
      </c>
      <c r="D230" s="68" t="str">
        <f>査定協会提出用!D230</f>
        <v/>
      </c>
      <c r="E230" s="73" t="str">
        <f>査定協会提出用!E230</f>
        <v/>
      </c>
      <c r="F230" s="132" t="str">
        <f>査定協会提出用!F230</f>
        <v/>
      </c>
      <c r="G230" s="85" t="str">
        <f>査定協会提出用!G230</f>
        <v/>
      </c>
      <c r="H230" s="92" t="str">
        <f>査定協会提出用!H230</f>
        <v/>
      </c>
      <c r="I230" s="103" t="str">
        <f>査定協会提出用!I230</f>
        <v/>
      </c>
      <c r="J230" s="216" t="str">
        <f>査定協会提出用!J230</f>
        <v/>
      </c>
      <c r="K230" s="217">
        <f>査定協会提出用!K230</f>
        <v>0</v>
      </c>
      <c r="L230" s="113"/>
      <c r="M230" s="117" t="s">
        <v>14</v>
      </c>
      <c r="N230" s="124" t="s">
        <v>11</v>
      </c>
    </row>
    <row r="231" spans="2:14" ht="24.9" customHeight="1" x14ac:dyDescent="0.2">
      <c r="B231" s="51" t="str">
        <f>査定協会提出用!B231</f>
        <v/>
      </c>
      <c r="C231" s="60" t="str">
        <f>査定協会提出用!C231</f>
        <v/>
      </c>
      <c r="D231" s="68" t="str">
        <f>査定協会提出用!D231</f>
        <v/>
      </c>
      <c r="E231" s="73" t="str">
        <f>査定協会提出用!E231</f>
        <v/>
      </c>
      <c r="F231" s="132" t="str">
        <f>査定協会提出用!F231</f>
        <v/>
      </c>
      <c r="G231" s="85" t="str">
        <f>査定協会提出用!G231</f>
        <v/>
      </c>
      <c r="H231" s="92" t="str">
        <f>査定協会提出用!H231</f>
        <v/>
      </c>
      <c r="I231" s="103" t="str">
        <f>査定協会提出用!I231</f>
        <v/>
      </c>
      <c r="J231" s="216" t="str">
        <f>査定協会提出用!J231</f>
        <v/>
      </c>
      <c r="K231" s="217">
        <f>査定協会提出用!K231</f>
        <v>0</v>
      </c>
      <c r="L231" s="113"/>
      <c r="M231" s="117" t="s">
        <v>14</v>
      </c>
      <c r="N231" s="124" t="s">
        <v>11</v>
      </c>
    </row>
    <row r="232" spans="2:14" ht="24.9" customHeight="1" x14ac:dyDescent="0.2">
      <c r="B232" s="51" t="str">
        <f>査定協会提出用!B232</f>
        <v/>
      </c>
      <c r="C232" s="60" t="str">
        <f>査定協会提出用!C232</f>
        <v/>
      </c>
      <c r="D232" s="68" t="str">
        <f>査定協会提出用!D232</f>
        <v/>
      </c>
      <c r="E232" s="73" t="str">
        <f>査定協会提出用!E232</f>
        <v/>
      </c>
      <c r="F232" s="132" t="str">
        <f>査定協会提出用!F232</f>
        <v/>
      </c>
      <c r="G232" s="85" t="str">
        <f>査定協会提出用!G232</f>
        <v/>
      </c>
      <c r="H232" s="92" t="str">
        <f>査定協会提出用!H232</f>
        <v/>
      </c>
      <c r="I232" s="103" t="str">
        <f>査定協会提出用!I232</f>
        <v/>
      </c>
      <c r="J232" s="216" t="str">
        <f>査定協会提出用!J232</f>
        <v/>
      </c>
      <c r="K232" s="217">
        <f>査定協会提出用!K232</f>
        <v>0</v>
      </c>
      <c r="L232" s="113"/>
      <c r="M232" s="117" t="s">
        <v>14</v>
      </c>
      <c r="N232" s="124" t="s">
        <v>11</v>
      </c>
    </row>
    <row r="233" spans="2:14" ht="24.9" customHeight="1" x14ac:dyDescent="0.2">
      <c r="B233" s="51" t="str">
        <f>査定協会提出用!B233</f>
        <v/>
      </c>
      <c r="C233" s="60" t="str">
        <f>査定協会提出用!C233</f>
        <v/>
      </c>
      <c r="D233" s="68" t="str">
        <f>査定協会提出用!D233</f>
        <v/>
      </c>
      <c r="E233" s="73" t="str">
        <f>査定協会提出用!E233</f>
        <v/>
      </c>
      <c r="F233" s="132" t="str">
        <f>査定協会提出用!F233</f>
        <v/>
      </c>
      <c r="G233" s="85" t="str">
        <f>査定協会提出用!G233</f>
        <v/>
      </c>
      <c r="H233" s="92" t="str">
        <f>査定協会提出用!H233</f>
        <v/>
      </c>
      <c r="I233" s="103" t="str">
        <f>査定協会提出用!I233</f>
        <v/>
      </c>
      <c r="J233" s="216" t="str">
        <f>査定協会提出用!J233</f>
        <v/>
      </c>
      <c r="K233" s="217">
        <f>査定協会提出用!K233</f>
        <v>0</v>
      </c>
      <c r="L233" s="113"/>
      <c r="M233" s="117" t="s">
        <v>14</v>
      </c>
      <c r="N233" s="124" t="s">
        <v>11</v>
      </c>
    </row>
    <row r="234" spans="2:14" ht="24.9" customHeight="1" x14ac:dyDescent="0.2">
      <c r="B234" s="51" t="str">
        <f>査定協会提出用!B234</f>
        <v/>
      </c>
      <c r="C234" s="60" t="str">
        <f>査定協会提出用!C234</f>
        <v/>
      </c>
      <c r="D234" s="68" t="str">
        <f>査定協会提出用!D234</f>
        <v/>
      </c>
      <c r="E234" s="73" t="str">
        <f>査定協会提出用!E234</f>
        <v/>
      </c>
      <c r="F234" s="132" t="str">
        <f>査定協会提出用!F234</f>
        <v/>
      </c>
      <c r="G234" s="85" t="str">
        <f>査定協会提出用!G234</f>
        <v/>
      </c>
      <c r="H234" s="92" t="str">
        <f>査定協会提出用!H234</f>
        <v/>
      </c>
      <c r="I234" s="103" t="str">
        <f>査定協会提出用!I234</f>
        <v/>
      </c>
      <c r="J234" s="216" t="str">
        <f>査定協会提出用!J234</f>
        <v/>
      </c>
      <c r="K234" s="217">
        <f>査定協会提出用!K234</f>
        <v>0</v>
      </c>
      <c r="L234" s="113"/>
      <c r="M234" s="117" t="s">
        <v>14</v>
      </c>
      <c r="N234" s="124" t="s">
        <v>11</v>
      </c>
    </row>
    <row r="235" spans="2:14" ht="24.9" customHeight="1" x14ac:dyDescent="0.2">
      <c r="B235" s="51" t="str">
        <f>査定協会提出用!B235</f>
        <v/>
      </c>
      <c r="C235" s="60" t="str">
        <f>査定協会提出用!C235</f>
        <v/>
      </c>
      <c r="D235" s="68" t="str">
        <f>査定協会提出用!D235</f>
        <v/>
      </c>
      <c r="E235" s="73" t="str">
        <f>査定協会提出用!E235</f>
        <v/>
      </c>
      <c r="F235" s="132" t="str">
        <f>査定協会提出用!F235</f>
        <v/>
      </c>
      <c r="G235" s="85" t="str">
        <f>査定協会提出用!G235</f>
        <v/>
      </c>
      <c r="H235" s="92" t="str">
        <f>査定協会提出用!H235</f>
        <v/>
      </c>
      <c r="I235" s="103" t="str">
        <f>査定協会提出用!I235</f>
        <v/>
      </c>
      <c r="J235" s="216" t="str">
        <f>査定協会提出用!J235</f>
        <v/>
      </c>
      <c r="K235" s="217">
        <f>査定協会提出用!K235</f>
        <v>0</v>
      </c>
      <c r="L235" s="113"/>
      <c r="M235" s="117" t="s">
        <v>14</v>
      </c>
      <c r="N235" s="124" t="s">
        <v>11</v>
      </c>
    </row>
    <row r="236" spans="2:14" ht="24.9" customHeight="1" x14ac:dyDescent="0.2">
      <c r="B236" s="51" t="str">
        <f>査定協会提出用!B236</f>
        <v/>
      </c>
      <c r="C236" s="60" t="str">
        <f>査定協会提出用!C236</f>
        <v/>
      </c>
      <c r="D236" s="68" t="str">
        <f>査定協会提出用!D236</f>
        <v/>
      </c>
      <c r="E236" s="73" t="str">
        <f>査定協会提出用!E236</f>
        <v/>
      </c>
      <c r="F236" s="132" t="str">
        <f>査定協会提出用!F236</f>
        <v/>
      </c>
      <c r="G236" s="85" t="str">
        <f>査定協会提出用!G236</f>
        <v/>
      </c>
      <c r="H236" s="92" t="str">
        <f>査定協会提出用!H236</f>
        <v/>
      </c>
      <c r="I236" s="103" t="str">
        <f>査定協会提出用!I236</f>
        <v/>
      </c>
      <c r="J236" s="216" t="str">
        <f>査定協会提出用!J236</f>
        <v/>
      </c>
      <c r="K236" s="217">
        <f>査定協会提出用!K236</f>
        <v>0</v>
      </c>
      <c r="L236" s="113"/>
      <c r="M236" s="117" t="s">
        <v>14</v>
      </c>
      <c r="N236" s="124" t="s">
        <v>11</v>
      </c>
    </row>
    <row r="237" spans="2:14" ht="24.9" customHeight="1" x14ac:dyDescent="0.2">
      <c r="B237" s="51" t="str">
        <f>査定協会提出用!B237</f>
        <v/>
      </c>
      <c r="C237" s="60" t="str">
        <f>査定協会提出用!C237</f>
        <v/>
      </c>
      <c r="D237" s="68" t="str">
        <f>査定協会提出用!D237</f>
        <v/>
      </c>
      <c r="E237" s="73" t="str">
        <f>査定協会提出用!E237</f>
        <v/>
      </c>
      <c r="F237" s="132" t="str">
        <f>査定協会提出用!F237</f>
        <v/>
      </c>
      <c r="G237" s="85" t="str">
        <f>査定協会提出用!G237</f>
        <v/>
      </c>
      <c r="H237" s="92" t="str">
        <f>査定協会提出用!H237</f>
        <v/>
      </c>
      <c r="I237" s="103" t="str">
        <f>査定協会提出用!I237</f>
        <v/>
      </c>
      <c r="J237" s="216" t="str">
        <f>査定協会提出用!J237</f>
        <v/>
      </c>
      <c r="K237" s="217">
        <f>査定協会提出用!K237</f>
        <v>0</v>
      </c>
      <c r="L237" s="113"/>
      <c r="M237" s="117" t="s">
        <v>14</v>
      </c>
      <c r="N237" s="124" t="s">
        <v>11</v>
      </c>
    </row>
    <row r="238" spans="2:14" ht="24.9" customHeight="1" x14ac:dyDescent="0.2">
      <c r="B238" s="51" t="str">
        <f>査定協会提出用!B238</f>
        <v/>
      </c>
      <c r="C238" s="60" t="str">
        <f>査定協会提出用!C238</f>
        <v/>
      </c>
      <c r="D238" s="68" t="str">
        <f>査定協会提出用!D238</f>
        <v/>
      </c>
      <c r="E238" s="73" t="str">
        <f>査定協会提出用!E238</f>
        <v/>
      </c>
      <c r="F238" s="132" t="str">
        <f>査定協会提出用!F238</f>
        <v/>
      </c>
      <c r="G238" s="85" t="str">
        <f>査定協会提出用!G238</f>
        <v/>
      </c>
      <c r="H238" s="92" t="str">
        <f>査定協会提出用!H238</f>
        <v/>
      </c>
      <c r="I238" s="103" t="str">
        <f>査定協会提出用!I238</f>
        <v/>
      </c>
      <c r="J238" s="216" t="str">
        <f>査定協会提出用!J238</f>
        <v/>
      </c>
      <c r="K238" s="217">
        <f>査定協会提出用!K238</f>
        <v>0</v>
      </c>
      <c r="L238" s="113"/>
      <c r="M238" s="117" t="s">
        <v>14</v>
      </c>
      <c r="N238" s="124" t="s">
        <v>11</v>
      </c>
    </row>
    <row r="239" spans="2:14" ht="24.9" customHeight="1" x14ac:dyDescent="0.2">
      <c r="B239" s="51" t="str">
        <f>査定協会提出用!B239</f>
        <v/>
      </c>
      <c r="C239" s="60" t="str">
        <f>査定協会提出用!C239</f>
        <v/>
      </c>
      <c r="D239" s="68" t="str">
        <f>査定協会提出用!D239</f>
        <v/>
      </c>
      <c r="E239" s="73" t="str">
        <f>査定協会提出用!E239</f>
        <v/>
      </c>
      <c r="F239" s="132" t="str">
        <f>査定協会提出用!F239</f>
        <v/>
      </c>
      <c r="G239" s="85" t="str">
        <f>査定協会提出用!G239</f>
        <v/>
      </c>
      <c r="H239" s="92" t="str">
        <f>査定協会提出用!H239</f>
        <v/>
      </c>
      <c r="I239" s="103" t="str">
        <f>査定協会提出用!I239</f>
        <v/>
      </c>
      <c r="J239" s="216" t="str">
        <f>査定協会提出用!J239</f>
        <v/>
      </c>
      <c r="K239" s="217">
        <f>査定協会提出用!K239</f>
        <v>0</v>
      </c>
      <c r="L239" s="113"/>
      <c r="M239" s="117" t="s">
        <v>14</v>
      </c>
      <c r="N239" s="124" t="s">
        <v>11</v>
      </c>
    </row>
    <row r="240" spans="2:14" ht="24.9" customHeight="1" x14ac:dyDescent="0.2">
      <c r="B240" s="52" t="str">
        <f>査定協会提出用!B240</f>
        <v/>
      </c>
      <c r="C240" s="61" t="str">
        <f>査定協会提出用!C240</f>
        <v/>
      </c>
      <c r="D240" s="69" t="str">
        <f>査定協会提出用!D240</f>
        <v/>
      </c>
      <c r="E240" s="74" t="str">
        <f>査定協会提出用!E240</f>
        <v/>
      </c>
      <c r="F240" s="81" t="str">
        <f>査定協会提出用!F240</f>
        <v/>
      </c>
      <c r="G240" s="86" t="str">
        <f>査定協会提出用!G240</f>
        <v/>
      </c>
      <c r="H240" s="93" t="str">
        <f>査定協会提出用!H240</f>
        <v/>
      </c>
      <c r="I240" s="104" t="str">
        <f>査定協会提出用!I240</f>
        <v/>
      </c>
      <c r="J240" s="218" t="str">
        <f>査定協会提出用!J240</f>
        <v/>
      </c>
      <c r="K240" s="219">
        <f>査定協会提出用!K240</f>
        <v>0</v>
      </c>
      <c r="L240" s="114"/>
      <c r="M240" s="118" t="s">
        <v>14</v>
      </c>
      <c r="N240" s="125" t="s">
        <v>11</v>
      </c>
    </row>
    <row r="241" spans="2:14" ht="24.9" customHeight="1" x14ac:dyDescent="0.2">
      <c r="B241" s="50" t="str">
        <f>査定協会提出用!B241</f>
        <v/>
      </c>
      <c r="C241" s="59" t="str">
        <f>査定協会提出用!C241</f>
        <v/>
      </c>
      <c r="D241" s="67" t="str">
        <f>査定協会提出用!D241</f>
        <v/>
      </c>
      <c r="E241" s="72" t="str">
        <f>査定協会提出用!E241</f>
        <v/>
      </c>
      <c r="F241" s="131" t="str">
        <f>査定協会提出用!F241</f>
        <v/>
      </c>
      <c r="G241" s="84" t="str">
        <f>査定協会提出用!G241</f>
        <v/>
      </c>
      <c r="H241" s="91" t="str">
        <f>査定協会提出用!H241</f>
        <v/>
      </c>
      <c r="I241" s="102" t="str">
        <f>査定協会提出用!I241</f>
        <v/>
      </c>
      <c r="J241" s="214" t="str">
        <f>査定協会提出用!J241</f>
        <v/>
      </c>
      <c r="K241" s="215">
        <f>査定協会提出用!K241</f>
        <v>0</v>
      </c>
      <c r="L241" s="112"/>
      <c r="M241" s="116" t="s">
        <v>14</v>
      </c>
      <c r="N241" s="123" t="s">
        <v>11</v>
      </c>
    </row>
    <row r="242" spans="2:14" ht="24.9" customHeight="1" x14ac:dyDescent="0.2">
      <c r="B242" s="51" t="str">
        <f>査定協会提出用!B242</f>
        <v/>
      </c>
      <c r="C242" s="60" t="str">
        <f>査定協会提出用!C242</f>
        <v/>
      </c>
      <c r="D242" s="68" t="str">
        <f>査定協会提出用!D242</f>
        <v/>
      </c>
      <c r="E242" s="73" t="str">
        <f>査定協会提出用!E242</f>
        <v/>
      </c>
      <c r="F242" s="132" t="str">
        <f>査定協会提出用!F242</f>
        <v/>
      </c>
      <c r="G242" s="85" t="str">
        <f>査定協会提出用!G242</f>
        <v/>
      </c>
      <c r="H242" s="92" t="str">
        <f>査定協会提出用!H242</f>
        <v/>
      </c>
      <c r="I242" s="103" t="str">
        <f>査定協会提出用!I242</f>
        <v/>
      </c>
      <c r="J242" s="216" t="str">
        <f>査定協会提出用!J242</f>
        <v/>
      </c>
      <c r="K242" s="217">
        <f>査定協会提出用!K242</f>
        <v>0</v>
      </c>
      <c r="L242" s="113"/>
      <c r="M242" s="117" t="s">
        <v>14</v>
      </c>
      <c r="N242" s="124" t="s">
        <v>11</v>
      </c>
    </row>
    <row r="243" spans="2:14" ht="24.9" customHeight="1" x14ac:dyDescent="0.2">
      <c r="B243" s="51" t="str">
        <f>査定協会提出用!B243</f>
        <v/>
      </c>
      <c r="C243" s="60" t="str">
        <f>査定協会提出用!C243</f>
        <v/>
      </c>
      <c r="D243" s="68" t="str">
        <f>査定協会提出用!D243</f>
        <v/>
      </c>
      <c r="E243" s="73" t="str">
        <f>査定協会提出用!E243</f>
        <v/>
      </c>
      <c r="F243" s="132" t="str">
        <f>査定協会提出用!F243</f>
        <v/>
      </c>
      <c r="G243" s="85" t="str">
        <f>査定協会提出用!G243</f>
        <v/>
      </c>
      <c r="H243" s="92" t="str">
        <f>査定協会提出用!H243</f>
        <v/>
      </c>
      <c r="I243" s="103" t="str">
        <f>査定協会提出用!I243</f>
        <v/>
      </c>
      <c r="J243" s="216" t="str">
        <f>査定協会提出用!J243</f>
        <v/>
      </c>
      <c r="K243" s="217">
        <f>査定協会提出用!K243</f>
        <v>0</v>
      </c>
      <c r="L243" s="113"/>
      <c r="M243" s="117" t="s">
        <v>14</v>
      </c>
      <c r="N243" s="124" t="s">
        <v>11</v>
      </c>
    </row>
    <row r="244" spans="2:14" ht="24.9" customHeight="1" x14ac:dyDescent="0.2">
      <c r="B244" s="51" t="str">
        <f>査定協会提出用!B244</f>
        <v/>
      </c>
      <c r="C244" s="60" t="str">
        <f>査定協会提出用!C244</f>
        <v/>
      </c>
      <c r="D244" s="68" t="str">
        <f>査定協会提出用!D244</f>
        <v/>
      </c>
      <c r="E244" s="73" t="str">
        <f>査定協会提出用!E244</f>
        <v/>
      </c>
      <c r="F244" s="132" t="str">
        <f>査定協会提出用!F244</f>
        <v/>
      </c>
      <c r="G244" s="85" t="str">
        <f>査定協会提出用!G244</f>
        <v/>
      </c>
      <c r="H244" s="92" t="str">
        <f>査定協会提出用!H244</f>
        <v/>
      </c>
      <c r="I244" s="103" t="str">
        <f>査定協会提出用!I244</f>
        <v/>
      </c>
      <c r="J244" s="216" t="str">
        <f>査定協会提出用!J244</f>
        <v/>
      </c>
      <c r="K244" s="217">
        <f>査定協会提出用!K244</f>
        <v>0</v>
      </c>
      <c r="L244" s="113"/>
      <c r="M244" s="117" t="s">
        <v>14</v>
      </c>
      <c r="N244" s="124" t="s">
        <v>11</v>
      </c>
    </row>
    <row r="245" spans="2:14" ht="24.9" customHeight="1" x14ac:dyDescent="0.2">
      <c r="B245" s="51" t="str">
        <f>査定協会提出用!B245</f>
        <v/>
      </c>
      <c r="C245" s="60" t="str">
        <f>査定協会提出用!C245</f>
        <v/>
      </c>
      <c r="D245" s="68" t="str">
        <f>査定協会提出用!D245</f>
        <v/>
      </c>
      <c r="E245" s="73" t="str">
        <f>査定協会提出用!E245</f>
        <v/>
      </c>
      <c r="F245" s="132" t="str">
        <f>査定協会提出用!F245</f>
        <v/>
      </c>
      <c r="G245" s="85" t="str">
        <f>査定協会提出用!G245</f>
        <v/>
      </c>
      <c r="H245" s="92" t="str">
        <f>査定協会提出用!H245</f>
        <v/>
      </c>
      <c r="I245" s="103" t="str">
        <f>査定協会提出用!I245</f>
        <v/>
      </c>
      <c r="J245" s="216" t="str">
        <f>査定協会提出用!J245</f>
        <v/>
      </c>
      <c r="K245" s="217">
        <f>査定協会提出用!K245</f>
        <v>0</v>
      </c>
      <c r="L245" s="113"/>
      <c r="M245" s="117" t="s">
        <v>14</v>
      </c>
      <c r="N245" s="124" t="s">
        <v>11</v>
      </c>
    </row>
    <row r="246" spans="2:14" ht="24.9" customHeight="1" x14ac:dyDescent="0.2">
      <c r="B246" s="51" t="str">
        <f>査定協会提出用!B246</f>
        <v/>
      </c>
      <c r="C246" s="60" t="str">
        <f>査定協会提出用!C246</f>
        <v/>
      </c>
      <c r="D246" s="68" t="str">
        <f>査定協会提出用!D246</f>
        <v/>
      </c>
      <c r="E246" s="73" t="str">
        <f>査定協会提出用!E246</f>
        <v/>
      </c>
      <c r="F246" s="132" t="str">
        <f>査定協会提出用!F246</f>
        <v/>
      </c>
      <c r="G246" s="85" t="str">
        <f>査定協会提出用!G246</f>
        <v/>
      </c>
      <c r="H246" s="92" t="str">
        <f>査定協会提出用!H246</f>
        <v/>
      </c>
      <c r="I246" s="103" t="str">
        <f>査定協会提出用!I246</f>
        <v/>
      </c>
      <c r="J246" s="216" t="str">
        <f>査定協会提出用!J246</f>
        <v/>
      </c>
      <c r="K246" s="217">
        <f>査定協会提出用!K246</f>
        <v>0</v>
      </c>
      <c r="L246" s="113"/>
      <c r="M246" s="117" t="s">
        <v>14</v>
      </c>
      <c r="N246" s="124" t="s">
        <v>11</v>
      </c>
    </row>
    <row r="247" spans="2:14" ht="24.9" customHeight="1" x14ac:dyDescent="0.2">
      <c r="B247" s="51" t="str">
        <f>査定協会提出用!B247</f>
        <v/>
      </c>
      <c r="C247" s="60" t="str">
        <f>査定協会提出用!C247</f>
        <v/>
      </c>
      <c r="D247" s="68" t="str">
        <f>査定協会提出用!D247</f>
        <v/>
      </c>
      <c r="E247" s="73" t="str">
        <f>査定協会提出用!E247</f>
        <v/>
      </c>
      <c r="F247" s="132" t="str">
        <f>査定協会提出用!F247</f>
        <v/>
      </c>
      <c r="G247" s="85" t="str">
        <f>査定協会提出用!G247</f>
        <v/>
      </c>
      <c r="H247" s="92" t="str">
        <f>査定協会提出用!H247</f>
        <v/>
      </c>
      <c r="I247" s="103" t="str">
        <f>査定協会提出用!I247</f>
        <v/>
      </c>
      <c r="J247" s="216" t="str">
        <f>査定協会提出用!J247</f>
        <v/>
      </c>
      <c r="K247" s="217">
        <f>査定協会提出用!K247</f>
        <v>0</v>
      </c>
      <c r="L247" s="113"/>
      <c r="M247" s="117" t="s">
        <v>14</v>
      </c>
      <c r="N247" s="124" t="s">
        <v>11</v>
      </c>
    </row>
    <row r="248" spans="2:14" ht="24.9" customHeight="1" x14ac:dyDescent="0.2">
      <c r="B248" s="51" t="str">
        <f>査定協会提出用!B248</f>
        <v/>
      </c>
      <c r="C248" s="60" t="str">
        <f>査定協会提出用!C248</f>
        <v/>
      </c>
      <c r="D248" s="68" t="str">
        <f>査定協会提出用!D248</f>
        <v/>
      </c>
      <c r="E248" s="73" t="str">
        <f>査定協会提出用!E248</f>
        <v/>
      </c>
      <c r="F248" s="132" t="str">
        <f>査定協会提出用!F248</f>
        <v/>
      </c>
      <c r="G248" s="85" t="str">
        <f>査定協会提出用!G248</f>
        <v/>
      </c>
      <c r="H248" s="92" t="str">
        <f>査定協会提出用!H248</f>
        <v/>
      </c>
      <c r="I248" s="103" t="str">
        <f>査定協会提出用!I248</f>
        <v/>
      </c>
      <c r="J248" s="216" t="str">
        <f>査定協会提出用!J248</f>
        <v/>
      </c>
      <c r="K248" s="217">
        <f>査定協会提出用!K248</f>
        <v>0</v>
      </c>
      <c r="L248" s="113"/>
      <c r="M248" s="117" t="s">
        <v>14</v>
      </c>
      <c r="N248" s="124" t="s">
        <v>11</v>
      </c>
    </row>
    <row r="249" spans="2:14" ht="24.9" customHeight="1" x14ac:dyDescent="0.2">
      <c r="B249" s="51" t="str">
        <f>査定協会提出用!B249</f>
        <v/>
      </c>
      <c r="C249" s="60" t="str">
        <f>査定協会提出用!C249</f>
        <v/>
      </c>
      <c r="D249" s="68" t="str">
        <f>査定協会提出用!D249</f>
        <v/>
      </c>
      <c r="E249" s="73" t="str">
        <f>査定協会提出用!E249</f>
        <v/>
      </c>
      <c r="F249" s="132" t="str">
        <f>査定協会提出用!F249</f>
        <v/>
      </c>
      <c r="G249" s="85" t="str">
        <f>査定協会提出用!G249</f>
        <v/>
      </c>
      <c r="H249" s="92" t="str">
        <f>査定協会提出用!H249</f>
        <v/>
      </c>
      <c r="I249" s="103" t="str">
        <f>査定協会提出用!I249</f>
        <v/>
      </c>
      <c r="J249" s="216" t="str">
        <f>査定協会提出用!J249</f>
        <v/>
      </c>
      <c r="K249" s="217">
        <f>査定協会提出用!K249</f>
        <v>0</v>
      </c>
      <c r="L249" s="113"/>
      <c r="M249" s="117" t="s">
        <v>14</v>
      </c>
      <c r="N249" s="124" t="s">
        <v>11</v>
      </c>
    </row>
    <row r="250" spans="2:14" ht="24.9" customHeight="1" x14ac:dyDescent="0.2">
      <c r="B250" s="51" t="str">
        <f>査定協会提出用!B250</f>
        <v/>
      </c>
      <c r="C250" s="60" t="str">
        <f>査定協会提出用!C250</f>
        <v/>
      </c>
      <c r="D250" s="68" t="str">
        <f>査定協会提出用!D250</f>
        <v/>
      </c>
      <c r="E250" s="73" t="str">
        <f>査定協会提出用!E250</f>
        <v/>
      </c>
      <c r="F250" s="132" t="str">
        <f>査定協会提出用!F250</f>
        <v/>
      </c>
      <c r="G250" s="85" t="str">
        <f>査定協会提出用!G250</f>
        <v/>
      </c>
      <c r="H250" s="92" t="str">
        <f>査定協会提出用!H250</f>
        <v/>
      </c>
      <c r="I250" s="103" t="str">
        <f>査定協会提出用!I250</f>
        <v/>
      </c>
      <c r="J250" s="216" t="str">
        <f>査定協会提出用!J250</f>
        <v/>
      </c>
      <c r="K250" s="217">
        <f>査定協会提出用!K250</f>
        <v>0</v>
      </c>
      <c r="L250" s="113"/>
      <c r="M250" s="117" t="s">
        <v>14</v>
      </c>
      <c r="N250" s="124" t="s">
        <v>11</v>
      </c>
    </row>
    <row r="251" spans="2:14" ht="24.9" customHeight="1" x14ac:dyDescent="0.2">
      <c r="B251" s="51" t="str">
        <f>査定協会提出用!B251</f>
        <v/>
      </c>
      <c r="C251" s="60" t="str">
        <f>査定協会提出用!C251</f>
        <v/>
      </c>
      <c r="D251" s="68" t="str">
        <f>査定協会提出用!D251</f>
        <v/>
      </c>
      <c r="E251" s="73" t="str">
        <f>査定協会提出用!E251</f>
        <v/>
      </c>
      <c r="F251" s="132" t="str">
        <f>査定協会提出用!F251</f>
        <v/>
      </c>
      <c r="G251" s="85" t="str">
        <f>査定協会提出用!G251</f>
        <v/>
      </c>
      <c r="H251" s="92" t="str">
        <f>査定協会提出用!H251</f>
        <v/>
      </c>
      <c r="I251" s="103" t="str">
        <f>査定協会提出用!I251</f>
        <v/>
      </c>
      <c r="J251" s="216" t="str">
        <f>査定協会提出用!J251</f>
        <v/>
      </c>
      <c r="K251" s="217">
        <f>査定協会提出用!K251</f>
        <v>0</v>
      </c>
      <c r="L251" s="113"/>
      <c r="M251" s="117" t="s">
        <v>14</v>
      </c>
      <c r="N251" s="124" t="s">
        <v>11</v>
      </c>
    </row>
    <row r="252" spans="2:14" ht="24.9" customHeight="1" x14ac:dyDescent="0.2">
      <c r="B252" s="51" t="str">
        <f>査定協会提出用!B252</f>
        <v/>
      </c>
      <c r="C252" s="60" t="str">
        <f>査定協会提出用!C252</f>
        <v/>
      </c>
      <c r="D252" s="68" t="str">
        <f>査定協会提出用!D252</f>
        <v/>
      </c>
      <c r="E252" s="73" t="str">
        <f>査定協会提出用!E252</f>
        <v/>
      </c>
      <c r="F252" s="132" t="str">
        <f>査定協会提出用!F252</f>
        <v/>
      </c>
      <c r="G252" s="85" t="str">
        <f>査定協会提出用!G252</f>
        <v/>
      </c>
      <c r="H252" s="92" t="str">
        <f>査定協会提出用!H252</f>
        <v/>
      </c>
      <c r="I252" s="103" t="str">
        <f>査定協会提出用!I252</f>
        <v/>
      </c>
      <c r="J252" s="216" t="str">
        <f>査定協会提出用!J252</f>
        <v/>
      </c>
      <c r="K252" s="217">
        <f>査定協会提出用!K252</f>
        <v>0</v>
      </c>
      <c r="L252" s="113"/>
      <c r="M252" s="117" t="s">
        <v>14</v>
      </c>
      <c r="N252" s="124" t="s">
        <v>11</v>
      </c>
    </row>
    <row r="253" spans="2:14" ht="24.9" customHeight="1" x14ac:dyDescent="0.2">
      <c r="B253" s="51" t="str">
        <f>査定協会提出用!B253</f>
        <v/>
      </c>
      <c r="C253" s="60" t="str">
        <f>査定協会提出用!C253</f>
        <v/>
      </c>
      <c r="D253" s="68" t="str">
        <f>査定協会提出用!D253</f>
        <v/>
      </c>
      <c r="E253" s="73" t="str">
        <f>査定協会提出用!E253</f>
        <v/>
      </c>
      <c r="F253" s="132" t="str">
        <f>査定協会提出用!F253</f>
        <v/>
      </c>
      <c r="G253" s="85" t="str">
        <f>査定協会提出用!G253</f>
        <v/>
      </c>
      <c r="H253" s="92" t="str">
        <f>査定協会提出用!H253</f>
        <v/>
      </c>
      <c r="I253" s="103" t="str">
        <f>査定協会提出用!I253</f>
        <v/>
      </c>
      <c r="J253" s="216" t="str">
        <f>査定協会提出用!J253</f>
        <v/>
      </c>
      <c r="K253" s="217">
        <f>査定協会提出用!K253</f>
        <v>0</v>
      </c>
      <c r="L253" s="113"/>
      <c r="M253" s="117" t="s">
        <v>14</v>
      </c>
      <c r="N253" s="124" t="s">
        <v>11</v>
      </c>
    </row>
    <row r="254" spans="2:14" ht="24.9" customHeight="1" x14ac:dyDescent="0.2">
      <c r="B254" s="51" t="str">
        <f>査定協会提出用!B254</f>
        <v/>
      </c>
      <c r="C254" s="60" t="str">
        <f>査定協会提出用!C254</f>
        <v/>
      </c>
      <c r="D254" s="68" t="str">
        <f>査定協会提出用!D254</f>
        <v/>
      </c>
      <c r="E254" s="73" t="str">
        <f>査定協会提出用!E254</f>
        <v/>
      </c>
      <c r="F254" s="132" t="str">
        <f>査定協会提出用!F254</f>
        <v/>
      </c>
      <c r="G254" s="85" t="str">
        <f>査定協会提出用!G254</f>
        <v/>
      </c>
      <c r="H254" s="92" t="str">
        <f>査定協会提出用!H254</f>
        <v/>
      </c>
      <c r="I254" s="103" t="str">
        <f>査定協会提出用!I254</f>
        <v/>
      </c>
      <c r="J254" s="216" t="str">
        <f>査定協会提出用!J254</f>
        <v/>
      </c>
      <c r="K254" s="217">
        <f>査定協会提出用!K254</f>
        <v>0</v>
      </c>
      <c r="L254" s="113"/>
      <c r="M254" s="117" t="s">
        <v>14</v>
      </c>
      <c r="N254" s="124" t="s">
        <v>11</v>
      </c>
    </row>
    <row r="255" spans="2:14" ht="24.9" customHeight="1" x14ac:dyDescent="0.2">
      <c r="B255" s="51" t="str">
        <f>査定協会提出用!B255</f>
        <v/>
      </c>
      <c r="C255" s="60" t="str">
        <f>査定協会提出用!C255</f>
        <v/>
      </c>
      <c r="D255" s="68" t="str">
        <f>査定協会提出用!D255</f>
        <v/>
      </c>
      <c r="E255" s="73" t="str">
        <f>査定協会提出用!E255</f>
        <v/>
      </c>
      <c r="F255" s="132" t="str">
        <f>査定協会提出用!F255</f>
        <v/>
      </c>
      <c r="G255" s="85" t="str">
        <f>査定協会提出用!G255</f>
        <v/>
      </c>
      <c r="H255" s="92" t="str">
        <f>査定協会提出用!H255</f>
        <v/>
      </c>
      <c r="I255" s="103" t="str">
        <f>査定協会提出用!I255</f>
        <v/>
      </c>
      <c r="J255" s="216" t="str">
        <f>査定協会提出用!J255</f>
        <v/>
      </c>
      <c r="K255" s="217">
        <f>査定協会提出用!K255</f>
        <v>0</v>
      </c>
      <c r="L255" s="113"/>
      <c r="M255" s="117" t="s">
        <v>14</v>
      </c>
      <c r="N255" s="124" t="s">
        <v>11</v>
      </c>
    </row>
    <row r="256" spans="2:14" ht="24.9" customHeight="1" x14ac:dyDescent="0.2">
      <c r="B256" s="51" t="str">
        <f>査定協会提出用!B256</f>
        <v/>
      </c>
      <c r="C256" s="60" t="str">
        <f>査定協会提出用!C256</f>
        <v/>
      </c>
      <c r="D256" s="68" t="str">
        <f>査定協会提出用!D256</f>
        <v/>
      </c>
      <c r="E256" s="73" t="str">
        <f>査定協会提出用!E256</f>
        <v/>
      </c>
      <c r="F256" s="132" t="str">
        <f>査定協会提出用!F256</f>
        <v/>
      </c>
      <c r="G256" s="85" t="str">
        <f>査定協会提出用!G256</f>
        <v/>
      </c>
      <c r="H256" s="92" t="str">
        <f>査定協会提出用!H256</f>
        <v/>
      </c>
      <c r="I256" s="103" t="str">
        <f>査定協会提出用!I256</f>
        <v/>
      </c>
      <c r="J256" s="216" t="str">
        <f>査定協会提出用!J256</f>
        <v/>
      </c>
      <c r="K256" s="217">
        <f>査定協会提出用!K256</f>
        <v>0</v>
      </c>
      <c r="L256" s="113"/>
      <c r="M256" s="117" t="s">
        <v>14</v>
      </c>
      <c r="N256" s="124" t="s">
        <v>11</v>
      </c>
    </row>
    <row r="257" spans="2:14" ht="24.9" customHeight="1" x14ac:dyDescent="0.2">
      <c r="B257" s="51" t="str">
        <f>査定協会提出用!B257</f>
        <v/>
      </c>
      <c r="C257" s="60" t="str">
        <f>査定協会提出用!C257</f>
        <v/>
      </c>
      <c r="D257" s="68" t="str">
        <f>査定協会提出用!D257</f>
        <v/>
      </c>
      <c r="E257" s="73" t="str">
        <f>査定協会提出用!E257</f>
        <v/>
      </c>
      <c r="F257" s="132" t="str">
        <f>査定協会提出用!F257</f>
        <v/>
      </c>
      <c r="G257" s="85" t="str">
        <f>査定協会提出用!G257</f>
        <v/>
      </c>
      <c r="H257" s="92" t="str">
        <f>査定協会提出用!H257</f>
        <v/>
      </c>
      <c r="I257" s="103" t="str">
        <f>査定協会提出用!I257</f>
        <v/>
      </c>
      <c r="J257" s="216" t="str">
        <f>査定協会提出用!J257</f>
        <v/>
      </c>
      <c r="K257" s="217">
        <f>査定協会提出用!K257</f>
        <v>0</v>
      </c>
      <c r="L257" s="113"/>
      <c r="M257" s="117" t="s">
        <v>14</v>
      </c>
      <c r="N257" s="124" t="s">
        <v>11</v>
      </c>
    </row>
    <row r="258" spans="2:14" ht="24.9" customHeight="1" x14ac:dyDescent="0.2">
      <c r="B258" s="51" t="str">
        <f>査定協会提出用!B258</f>
        <v/>
      </c>
      <c r="C258" s="60" t="str">
        <f>査定協会提出用!C258</f>
        <v/>
      </c>
      <c r="D258" s="68" t="str">
        <f>査定協会提出用!D258</f>
        <v/>
      </c>
      <c r="E258" s="73" t="str">
        <f>査定協会提出用!E258</f>
        <v/>
      </c>
      <c r="F258" s="132" t="str">
        <f>査定協会提出用!F258</f>
        <v/>
      </c>
      <c r="G258" s="85" t="str">
        <f>査定協会提出用!G258</f>
        <v/>
      </c>
      <c r="H258" s="92" t="str">
        <f>査定協会提出用!H258</f>
        <v/>
      </c>
      <c r="I258" s="103" t="str">
        <f>査定協会提出用!I258</f>
        <v/>
      </c>
      <c r="J258" s="216" t="str">
        <f>査定協会提出用!J258</f>
        <v/>
      </c>
      <c r="K258" s="217">
        <f>査定協会提出用!K258</f>
        <v>0</v>
      </c>
      <c r="L258" s="113"/>
      <c r="M258" s="117" t="s">
        <v>14</v>
      </c>
      <c r="N258" s="124" t="s">
        <v>11</v>
      </c>
    </row>
    <row r="259" spans="2:14" ht="24.9" customHeight="1" x14ac:dyDescent="0.2">
      <c r="B259" s="51" t="str">
        <f>査定協会提出用!B259</f>
        <v/>
      </c>
      <c r="C259" s="60" t="str">
        <f>査定協会提出用!C259</f>
        <v/>
      </c>
      <c r="D259" s="68" t="str">
        <f>査定協会提出用!D259</f>
        <v/>
      </c>
      <c r="E259" s="73" t="str">
        <f>査定協会提出用!E259</f>
        <v/>
      </c>
      <c r="F259" s="132" t="str">
        <f>査定協会提出用!F259</f>
        <v/>
      </c>
      <c r="G259" s="85" t="str">
        <f>査定協会提出用!G259</f>
        <v/>
      </c>
      <c r="H259" s="92" t="str">
        <f>査定協会提出用!H259</f>
        <v/>
      </c>
      <c r="I259" s="103" t="str">
        <f>査定協会提出用!I259</f>
        <v/>
      </c>
      <c r="J259" s="216" t="str">
        <f>査定協会提出用!J259</f>
        <v/>
      </c>
      <c r="K259" s="217">
        <f>査定協会提出用!K259</f>
        <v>0</v>
      </c>
      <c r="L259" s="113"/>
      <c r="M259" s="117" t="s">
        <v>14</v>
      </c>
      <c r="N259" s="124" t="s">
        <v>11</v>
      </c>
    </row>
    <row r="260" spans="2:14" ht="24.9" customHeight="1" x14ac:dyDescent="0.2">
      <c r="B260" s="52" t="str">
        <f>査定協会提出用!B260</f>
        <v/>
      </c>
      <c r="C260" s="61" t="str">
        <f>査定協会提出用!C260</f>
        <v/>
      </c>
      <c r="D260" s="69" t="str">
        <f>査定協会提出用!D260</f>
        <v/>
      </c>
      <c r="E260" s="74" t="str">
        <f>査定協会提出用!E260</f>
        <v/>
      </c>
      <c r="F260" s="81" t="str">
        <f>査定協会提出用!F260</f>
        <v/>
      </c>
      <c r="G260" s="86" t="str">
        <f>査定協会提出用!G260</f>
        <v/>
      </c>
      <c r="H260" s="93" t="str">
        <f>査定協会提出用!H260</f>
        <v/>
      </c>
      <c r="I260" s="104" t="str">
        <f>査定協会提出用!I260</f>
        <v/>
      </c>
      <c r="J260" s="218" t="str">
        <f>査定協会提出用!J260</f>
        <v/>
      </c>
      <c r="K260" s="219">
        <f>査定協会提出用!K260</f>
        <v>0</v>
      </c>
      <c r="L260" s="114"/>
      <c r="M260" s="118" t="s">
        <v>14</v>
      </c>
      <c r="N260" s="125" t="s">
        <v>11</v>
      </c>
    </row>
    <row r="261" spans="2:14" ht="24.9" customHeight="1" x14ac:dyDescent="0.2">
      <c r="B261" s="50" t="str">
        <f>査定協会提出用!B261</f>
        <v/>
      </c>
      <c r="C261" s="59" t="str">
        <f>査定協会提出用!C261</f>
        <v/>
      </c>
      <c r="D261" s="67" t="str">
        <f>査定協会提出用!D261</f>
        <v/>
      </c>
      <c r="E261" s="72" t="str">
        <f>査定協会提出用!E261</f>
        <v/>
      </c>
      <c r="F261" s="131" t="str">
        <f>査定協会提出用!F261</f>
        <v/>
      </c>
      <c r="G261" s="84" t="str">
        <f>査定協会提出用!G261</f>
        <v/>
      </c>
      <c r="H261" s="91" t="str">
        <f>査定協会提出用!H261</f>
        <v/>
      </c>
      <c r="I261" s="102" t="str">
        <f>査定協会提出用!I261</f>
        <v/>
      </c>
      <c r="J261" s="214" t="str">
        <f>査定協会提出用!J261</f>
        <v/>
      </c>
      <c r="K261" s="215">
        <f>査定協会提出用!K261</f>
        <v>0</v>
      </c>
      <c r="L261" s="112"/>
      <c r="M261" s="116" t="s">
        <v>14</v>
      </c>
      <c r="N261" s="123" t="s">
        <v>11</v>
      </c>
    </row>
    <row r="262" spans="2:14" ht="24.9" customHeight="1" x14ac:dyDescent="0.2">
      <c r="B262" s="51" t="str">
        <f>査定協会提出用!B262</f>
        <v/>
      </c>
      <c r="C262" s="60" t="str">
        <f>査定協会提出用!C262</f>
        <v/>
      </c>
      <c r="D262" s="68" t="str">
        <f>査定協会提出用!D262</f>
        <v/>
      </c>
      <c r="E262" s="73" t="str">
        <f>査定協会提出用!E262</f>
        <v/>
      </c>
      <c r="F262" s="132" t="str">
        <f>査定協会提出用!F262</f>
        <v/>
      </c>
      <c r="G262" s="85" t="str">
        <f>査定協会提出用!G262</f>
        <v/>
      </c>
      <c r="H262" s="92" t="str">
        <f>査定協会提出用!H262</f>
        <v/>
      </c>
      <c r="I262" s="103" t="str">
        <f>査定協会提出用!I262</f>
        <v/>
      </c>
      <c r="J262" s="216" t="str">
        <f>査定協会提出用!J262</f>
        <v/>
      </c>
      <c r="K262" s="217">
        <f>査定協会提出用!K262</f>
        <v>0</v>
      </c>
      <c r="L262" s="113"/>
      <c r="M262" s="117" t="s">
        <v>14</v>
      </c>
      <c r="N262" s="124" t="s">
        <v>11</v>
      </c>
    </row>
    <row r="263" spans="2:14" ht="24.9" customHeight="1" x14ac:dyDescent="0.2">
      <c r="B263" s="51" t="str">
        <f>査定協会提出用!B263</f>
        <v/>
      </c>
      <c r="C263" s="60" t="str">
        <f>査定協会提出用!C263</f>
        <v/>
      </c>
      <c r="D263" s="68" t="str">
        <f>査定協会提出用!D263</f>
        <v/>
      </c>
      <c r="E263" s="73" t="str">
        <f>査定協会提出用!E263</f>
        <v/>
      </c>
      <c r="F263" s="132" t="str">
        <f>査定協会提出用!F263</f>
        <v/>
      </c>
      <c r="G263" s="85" t="str">
        <f>査定協会提出用!G263</f>
        <v/>
      </c>
      <c r="H263" s="92" t="str">
        <f>査定協会提出用!H263</f>
        <v/>
      </c>
      <c r="I263" s="103" t="str">
        <f>査定協会提出用!I263</f>
        <v/>
      </c>
      <c r="J263" s="216" t="str">
        <f>査定協会提出用!J263</f>
        <v/>
      </c>
      <c r="K263" s="217">
        <f>査定協会提出用!K263</f>
        <v>0</v>
      </c>
      <c r="L263" s="113"/>
      <c r="M263" s="117" t="s">
        <v>14</v>
      </c>
      <c r="N263" s="124" t="s">
        <v>11</v>
      </c>
    </row>
    <row r="264" spans="2:14" ht="24.9" customHeight="1" x14ac:dyDescent="0.2">
      <c r="B264" s="51" t="str">
        <f>査定協会提出用!B264</f>
        <v/>
      </c>
      <c r="C264" s="60" t="str">
        <f>査定協会提出用!C264</f>
        <v/>
      </c>
      <c r="D264" s="68" t="str">
        <f>査定協会提出用!D264</f>
        <v/>
      </c>
      <c r="E264" s="73" t="str">
        <f>査定協会提出用!E264</f>
        <v/>
      </c>
      <c r="F264" s="132" t="str">
        <f>査定協会提出用!F264</f>
        <v/>
      </c>
      <c r="G264" s="85" t="str">
        <f>査定協会提出用!G264</f>
        <v/>
      </c>
      <c r="H264" s="92" t="str">
        <f>査定協会提出用!H264</f>
        <v/>
      </c>
      <c r="I264" s="103" t="str">
        <f>査定協会提出用!I264</f>
        <v/>
      </c>
      <c r="J264" s="216" t="str">
        <f>査定協会提出用!J264</f>
        <v/>
      </c>
      <c r="K264" s="217">
        <f>査定協会提出用!K264</f>
        <v>0</v>
      </c>
      <c r="L264" s="113"/>
      <c r="M264" s="117" t="s">
        <v>14</v>
      </c>
      <c r="N264" s="124" t="s">
        <v>11</v>
      </c>
    </row>
    <row r="265" spans="2:14" ht="24.9" customHeight="1" x14ac:dyDescent="0.2">
      <c r="B265" s="51" t="str">
        <f>査定協会提出用!B265</f>
        <v/>
      </c>
      <c r="C265" s="60" t="str">
        <f>査定協会提出用!C265</f>
        <v/>
      </c>
      <c r="D265" s="68" t="str">
        <f>査定協会提出用!D265</f>
        <v/>
      </c>
      <c r="E265" s="73" t="str">
        <f>査定協会提出用!E265</f>
        <v/>
      </c>
      <c r="F265" s="132" t="str">
        <f>査定協会提出用!F265</f>
        <v/>
      </c>
      <c r="G265" s="85" t="str">
        <f>査定協会提出用!G265</f>
        <v/>
      </c>
      <c r="H265" s="92" t="str">
        <f>査定協会提出用!H265</f>
        <v/>
      </c>
      <c r="I265" s="103" t="str">
        <f>査定協会提出用!I265</f>
        <v/>
      </c>
      <c r="J265" s="216" t="str">
        <f>査定協会提出用!J265</f>
        <v/>
      </c>
      <c r="K265" s="217">
        <f>査定協会提出用!K265</f>
        <v>0</v>
      </c>
      <c r="L265" s="113"/>
      <c r="M265" s="117" t="s">
        <v>14</v>
      </c>
      <c r="N265" s="124" t="s">
        <v>11</v>
      </c>
    </row>
    <row r="266" spans="2:14" ht="24.9" customHeight="1" x14ac:dyDescent="0.2">
      <c r="B266" s="51" t="str">
        <f>査定協会提出用!B266</f>
        <v/>
      </c>
      <c r="C266" s="60" t="str">
        <f>査定協会提出用!C266</f>
        <v/>
      </c>
      <c r="D266" s="68" t="str">
        <f>査定協会提出用!D266</f>
        <v/>
      </c>
      <c r="E266" s="73" t="str">
        <f>査定協会提出用!E266</f>
        <v/>
      </c>
      <c r="F266" s="132" t="str">
        <f>査定協会提出用!F266</f>
        <v/>
      </c>
      <c r="G266" s="85" t="str">
        <f>査定協会提出用!G266</f>
        <v/>
      </c>
      <c r="H266" s="92" t="str">
        <f>査定協会提出用!H266</f>
        <v/>
      </c>
      <c r="I266" s="103" t="str">
        <f>査定協会提出用!I266</f>
        <v/>
      </c>
      <c r="J266" s="216" t="str">
        <f>査定協会提出用!J266</f>
        <v/>
      </c>
      <c r="K266" s="217">
        <f>査定協会提出用!K266</f>
        <v>0</v>
      </c>
      <c r="L266" s="113"/>
      <c r="M266" s="117" t="s">
        <v>14</v>
      </c>
      <c r="N266" s="124" t="s">
        <v>11</v>
      </c>
    </row>
    <row r="267" spans="2:14" ht="24.9" customHeight="1" x14ac:dyDescent="0.2">
      <c r="B267" s="51" t="str">
        <f>査定協会提出用!B267</f>
        <v/>
      </c>
      <c r="C267" s="60" t="str">
        <f>査定協会提出用!C267</f>
        <v/>
      </c>
      <c r="D267" s="68" t="str">
        <f>査定協会提出用!D267</f>
        <v/>
      </c>
      <c r="E267" s="73" t="str">
        <f>査定協会提出用!E267</f>
        <v/>
      </c>
      <c r="F267" s="132" t="str">
        <f>査定協会提出用!F267</f>
        <v/>
      </c>
      <c r="G267" s="85" t="str">
        <f>査定協会提出用!G267</f>
        <v/>
      </c>
      <c r="H267" s="92" t="str">
        <f>査定協会提出用!H267</f>
        <v/>
      </c>
      <c r="I267" s="103" t="str">
        <f>査定協会提出用!I267</f>
        <v/>
      </c>
      <c r="J267" s="216" t="str">
        <f>査定協会提出用!J267</f>
        <v/>
      </c>
      <c r="K267" s="217">
        <f>査定協会提出用!K267</f>
        <v>0</v>
      </c>
      <c r="L267" s="113"/>
      <c r="M267" s="117" t="s">
        <v>14</v>
      </c>
      <c r="N267" s="124" t="s">
        <v>11</v>
      </c>
    </row>
    <row r="268" spans="2:14" ht="24.9" customHeight="1" x14ac:dyDescent="0.2">
      <c r="B268" s="51" t="str">
        <f>査定協会提出用!B268</f>
        <v/>
      </c>
      <c r="C268" s="60" t="str">
        <f>査定協会提出用!C268</f>
        <v/>
      </c>
      <c r="D268" s="68" t="str">
        <f>査定協会提出用!D268</f>
        <v/>
      </c>
      <c r="E268" s="73" t="str">
        <f>査定協会提出用!E268</f>
        <v/>
      </c>
      <c r="F268" s="132" t="str">
        <f>査定協会提出用!F268</f>
        <v/>
      </c>
      <c r="G268" s="85" t="str">
        <f>査定協会提出用!G268</f>
        <v/>
      </c>
      <c r="H268" s="92" t="str">
        <f>査定協会提出用!H268</f>
        <v/>
      </c>
      <c r="I268" s="103" t="str">
        <f>査定協会提出用!I268</f>
        <v/>
      </c>
      <c r="J268" s="216" t="str">
        <f>査定協会提出用!J268</f>
        <v/>
      </c>
      <c r="K268" s="217">
        <f>査定協会提出用!K268</f>
        <v>0</v>
      </c>
      <c r="L268" s="113"/>
      <c r="M268" s="117" t="s">
        <v>14</v>
      </c>
      <c r="N268" s="124" t="s">
        <v>11</v>
      </c>
    </row>
    <row r="269" spans="2:14" ht="24.9" customHeight="1" x14ac:dyDescent="0.2">
      <c r="B269" s="51" t="str">
        <f>査定協会提出用!B269</f>
        <v/>
      </c>
      <c r="C269" s="60" t="str">
        <f>査定協会提出用!C269</f>
        <v/>
      </c>
      <c r="D269" s="68" t="str">
        <f>査定協会提出用!D269</f>
        <v/>
      </c>
      <c r="E269" s="73" t="str">
        <f>査定協会提出用!E269</f>
        <v/>
      </c>
      <c r="F269" s="132" t="str">
        <f>査定協会提出用!F269</f>
        <v/>
      </c>
      <c r="G269" s="85" t="str">
        <f>査定協会提出用!G269</f>
        <v/>
      </c>
      <c r="H269" s="92" t="str">
        <f>査定協会提出用!H269</f>
        <v/>
      </c>
      <c r="I269" s="103" t="str">
        <f>査定協会提出用!I269</f>
        <v/>
      </c>
      <c r="J269" s="216" t="str">
        <f>査定協会提出用!J269</f>
        <v/>
      </c>
      <c r="K269" s="217">
        <f>査定協会提出用!K269</f>
        <v>0</v>
      </c>
      <c r="L269" s="113"/>
      <c r="M269" s="117" t="s">
        <v>14</v>
      </c>
      <c r="N269" s="124" t="s">
        <v>11</v>
      </c>
    </row>
    <row r="270" spans="2:14" ht="24.9" customHeight="1" x14ac:dyDescent="0.2">
      <c r="B270" s="51" t="str">
        <f>査定協会提出用!B270</f>
        <v/>
      </c>
      <c r="C270" s="60" t="str">
        <f>査定協会提出用!C270</f>
        <v/>
      </c>
      <c r="D270" s="68" t="str">
        <f>査定協会提出用!D270</f>
        <v/>
      </c>
      <c r="E270" s="73" t="str">
        <f>査定協会提出用!E270</f>
        <v/>
      </c>
      <c r="F270" s="132" t="str">
        <f>査定協会提出用!F270</f>
        <v/>
      </c>
      <c r="G270" s="85" t="str">
        <f>査定協会提出用!G270</f>
        <v/>
      </c>
      <c r="H270" s="92" t="str">
        <f>査定協会提出用!H270</f>
        <v/>
      </c>
      <c r="I270" s="103" t="str">
        <f>査定協会提出用!I270</f>
        <v/>
      </c>
      <c r="J270" s="216" t="str">
        <f>査定協会提出用!J270</f>
        <v/>
      </c>
      <c r="K270" s="217">
        <f>査定協会提出用!K270</f>
        <v>0</v>
      </c>
      <c r="L270" s="113"/>
      <c r="M270" s="117" t="s">
        <v>14</v>
      </c>
      <c r="N270" s="124" t="s">
        <v>11</v>
      </c>
    </row>
    <row r="271" spans="2:14" ht="24.9" customHeight="1" x14ac:dyDescent="0.2">
      <c r="B271" s="51" t="str">
        <f>査定協会提出用!B271</f>
        <v/>
      </c>
      <c r="C271" s="60" t="str">
        <f>査定協会提出用!C271</f>
        <v/>
      </c>
      <c r="D271" s="68" t="str">
        <f>査定協会提出用!D271</f>
        <v/>
      </c>
      <c r="E271" s="73" t="str">
        <f>査定協会提出用!E271</f>
        <v/>
      </c>
      <c r="F271" s="132" t="str">
        <f>査定協会提出用!F271</f>
        <v/>
      </c>
      <c r="G271" s="85" t="str">
        <f>査定協会提出用!G271</f>
        <v/>
      </c>
      <c r="H271" s="92" t="str">
        <f>査定協会提出用!H271</f>
        <v/>
      </c>
      <c r="I271" s="103" t="str">
        <f>査定協会提出用!I271</f>
        <v/>
      </c>
      <c r="J271" s="216" t="str">
        <f>査定協会提出用!J271</f>
        <v/>
      </c>
      <c r="K271" s="217">
        <f>査定協会提出用!K271</f>
        <v>0</v>
      </c>
      <c r="L271" s="113"/>
      <c r="M271" s="117" t="s">
        <v>14</v>
      </c>
      <c r="N271" s="124" t="s">
        <v>11</v>
      </c>
    </row>
    <row r="272" spans="2:14" ht="24.9" customHeight="1" x14ac:dyDescent="0.2">
      <c r="B272" s="51" t="str">
        <f>査定協会提出用!B272</f>
        <v/>
      </c>
      <c r="C272" s="60" t="str">
        <f>査定協会提出用!C272</f>
        <v/>
      </c>
      <c r="D272" s="68" t="str">
        <f>査定協会提出用!D272</f>
        <v/>
      </c>
      <c r="E272" s="73" t="str">
        <f>査定協会提出用!E272</f>
        <v/>
      </c>
      <c r="F272" s="132" t="str">
        <f>査定協会提出用!F272</f>
        <v/>
      </c>
      <c r="G272" s="85" t="str">
        <f>査定協会提出用!G272</f>
        <v/>
      </c>
      <c r="H272" s="92" t="str">
        <f>査定協会提出用!H272</f>
        <v/>
      </c>
      <c r="I272" s="103" t="str">
        <f>査定協会提出用!I272</f>
        <v/>
      </c>
      <c r="J272" s="216" t="str">
        <f>査定協会提出用!J272</f>
        <v/>
      </c>
      <c r="K272" s="217">
        <f>査定協会提出用!K272</f>
        <v>0</v>
      </c>
      <c r="L272" s="113"/>
      <c r="M272" s="117" t="s">
        <v>14</v>
      </c>
      <c r="N272" s="124" t="s">
        <v>11</v>
      </c>
    </row>
    <row r="273" spans="2:14" ht="24.9" customHeight="1" x14ac:dyDescent="0.2">
      <c r="B273" s="51" t="str">
        <f>査定協会提出用!B273</f>
        <v/>
      </c>
      <c r="C273" s="60" t="str">
        <f>査定協会提出用!C273</f>
        <v/>
      </c>
      <c r="D273" s="68" t="str">
        <f>査定協会提出用!D273</f>
        <v/>
      </c>
      <c r="E273" s="73" t="str">
        <f>査定協会提出用!E273</f>
        <v/>
      </c>
      <c r="F273" s="132" t="str">
        <f>査定協会提出用!F273</f>
        <v/>
      </c>
      <c r="G273" s="85" t="str">
        <f>査定協会提出用!G273</f>
        <v/>
      </c>
      <c r="H273" s="92" t="str">
        <f>査定協会提出用!H273</f>
        <v/>
      </c>
      <c r="I273" s="103" t="str">
        <f>査定協会提出用!I273</f>
        <v/>
      </c>
      <c r="J273" s="216" t="str">
        <f>査定協会提出用!J273</f>
        <v/>
      </c>
      <c r="K273" s="217">
        <f>査定協会提出用!K273</f>
        <v>0</v>
      </c>
      <c r="L273" s="113"/>
      <c r="M273" s="117" t="s">
        <v>14</v>
      </c>
      <c r="N273" s="124" t="s">
        <v>11</v>
      </c>
    </row>
    <row r="274" spans="2:14" ht="24.9" customHeight="1" x14ac:dyDescent="0.2">
      <c r="B274" s="51" t="str">
        <f>査定協会提出用!B274</f>
        <v/>
      </c>
      <c r="C274" s="60" t="str">
        <f>査定協会提出用!C274</f>
        <v/>
      </c>
      <c r="D274" s="68" t="str">
        <f>査定協会提出用!D274</f>
        <v/>
      </c>
      <c r="E274" s="73" t="str">
        <f>査定協会提出用!E274</f>
        <v/>
      </c>
      <c r="F274" s="132" t="str">
        <f>査定協会提出用!F274</f>
        <v/>
      </c>
      <c r="G274" s="85" t="str">
        <f>査定協会提出用!G274</f>
        <v/>
      </c>
      <c r="H274" s="92" t="str">
        <f>査定協会提出用!H274</f>
        <v/>
      </c>
      <c r="I274" s="103" t="str">
        <f>査定協会提出用!I274</f>
        <v/>
      </c>
      <c r="J274" s="216" t="str">
        <f>査定協会提出用!J274</f>
        <v/>
      </c>
      <c r="K274" s="217">
        <f>査定協会提出用!K274</f>
        <v>0</v>
      </c>
      <c r="L274" s="113"/>
      <c r="M274" s="117" t="s">
        <v>14</v>
      </c>
      <c r="N274" s="124" t="s">
        <v>11</v>
      </c>
    </row>
    <row r="275" spans="2:14" ht="24.9" customHeight="1" x14ac:dyDescent="0.2">
      <c r="B275" s="51" t="str">
        <f>査定協会提出用!B275</f>
        <v/>
      </c>
      <c r="C275" s="60" t="str">
        <f>査定協会提出用!C275</f>
        <v/>
      </c>
      <c r="D275" s="68" t="str">
        <f>査定協会提出用!D275</f>
        <v/>
      </c>
      <c r="E275" s="73" t="str">
        <f>査定協会提出用!E275</f>
        <v/>
      </c>
      <c r="F275" s="132" t="str">
        <f>査定協会提出用!F275</f>
        <v/>
      </c>
      <c r="G275" s="85" t="str">
        <f>査定協会提出用!G275</f>
        <v/>
      </c>
      <c r="H275" s="92" t="str">
        <f>査定協会提出用!H275</f>
        <v/>
      </c>
      <c r="I275" s="103" t="str">
        <f>査定協会提出用!I275</f>
        <v/>
      </c>
      <c r="J275" s="216" t="str">
        <f>査定協会提出用!J275</f>
        <v/>
      </c>
      <c r="K275" s="217">
        <f>査定協会提出用!K275</f>
        <v>0</v>
      </c>
      <c r="L275" s="113"/>
      <c r="M275" s="117" t="s">
        <v>14</v>
      </c>
      <c r="N275" s="124" t="s">
        <v>11</v>
      </c>
    </row>
    <row r="276" spans="2:14" ht="24.9" customHeight="1" x14ac:dyDescent="0.2">
      <c r="B276" s="51" t="str">
        <f>査定協会提出用!B276</f>
        <v/>
      </c>
      <c r="C276" s="60" t="str">
        <f>査定協会提出用!C276</f>
        <v/>
      </c>
      <c r="D276" s="68" t="str">
        <f>査定協会提出用!D276</f>
        <v/>
      </c>
      <c r="E276" s="73" t="str">
        <f>査定協会提出用!E276</f>
        <v/>
      </c>
      <c r="F276" s="132" t="str">
        <f>査定協会提出用!F276</f>
        <v/>
      </c>
      <c r="G276" s="85" t="str">
        <f>査定協会提出用!G276</f>
        <v/>
      </c>
      <c r="H276" s="92" t="str">
        <f>査定協会提出用!H276</f>
        <v/>
      </c>
      <c r="I276" s="103" t="str">
        <f>査定協会提出用!I276</f>
        <v/>
      </c>
      <c r="J276" s="216" t="str">
        <f>査定協会提出用!J276</f>
        <v/>
      </c>
      <c r="K276" s="217">
        <f>査定協会提出用!K276</f>
        <v>0</v>
      </c>
      <c r="L276" s="113"/>
      <c r="M276" s="117" t="s">
        <v>14</v>
      </c>
      <c r="N276" s="124" t="s">
        <v>11</v>
      </c>
    </row>
    <row r="277" spans="2:14" ht="24.9" customHeight="1" x14ac:dyDescent="0.2">
      <c r="B277" s="51" t="str">
        <f>査定協会提出用!B277</f>
        <v/>
      </c>
      <c r="C277" s="60" t="str">
        <f>査定協会提出用!C277</f>
        <v/>
      </c>
      <c r="D277" s="68" t="str">
        <f>査定協会提出用!D277</f>
        <v/>
      </c>
      <c r="E277" s="73" t="str">
        <f>査定協会提出用!E277</f>
        <v/>
      </c>
      <c r="F277" s="132" t="str">
        <f>査定協会提出用!F277</f>
        <v/>
      </c>
      <c r="G277" s="85" t="str">
        <f>査定協会提出用!G277</f>
        <v/>
      </c>
      <c r="H277" s="92" t="str">
        <f>査定協会提出用!H277</f>
        <v/>
      </c>
      <c r="I277" s="103" t="str">
        <f>査定協会提出用!I277</f>
        <v/>
      </c>
      <c r="J277" s="216" t="str">
        <f>査定協会提出用!J277</f>
        <v/>
      </c>
      <c r="K277" s="217">
        <f>査定協会提出用!K277</f>
        <v>0</v>
      </c>
      <c r="L277" s="113"/>
      <c r="M277" s="117" t="s">
        <v>14</v>
      </c>
      <c r="N277" s="124" t="s">
        <v>11</v>
      </c>
    </row>
    <row r="278" spans="2:14" ht="24.9" customHeight="1" x14ac:dyDescent="0.2">
      <c r="B278" s="51" t="str">
        <f>査定協会提出用!B278</f>
        <v/>
      </c>
      <c r="C278" s="60" t="str">
        <f>査定協会提出用!C278</f>
        <v/>
      </c>
      <c r="D278" s="68" t="str">
        <f>査定協会提出用!D278</f>
        <v/>
      </c>
      <c r="E278" s="73" t="str">
        <f>査定協会提出用!E278</f>
        <v/>
      </c>
      <c r="F278" s="132" t="str">
        <f>査定協会提出用!F278</f>
        <v/>
      </c>
      <c r="G278" s="85" t="str">
        <f>査定協会提出用!G278</f>
        <v/>
      </c>
      <c r="H278" s="92" t="str">
        <f>査定協会提出用!H278</f>
        <v/>
      </c>
      <c r="I278" s="103" t="str">
        <f>査定協会提出用!I278</f>
        <v/>
      </c>
      <c r="J278" s="216" t="str">
        <f>査定協会提出用!J278</f>
        <v/>
      </c>
      <c r="K278" s="217">
        <f>査定協会提出用!K278</f>
        <v>0</v>
      </c>
      <c r="L278" s="113"/>
      <c r="M278" s="117" t="s">
        <v>14</v>
      </c>
      <c r="N278" s="124" t="s">
        <v>11</v>
      </c>
    </row>
    <row r="279" spans="2:14" ht="24.9" customHeight="1" x14ac:dyDescent="0.2">
      <c r="B279" s="51" t="str">
        <f>査定協会提出用!B279</f>
        <v/>
      </c>
      <c r="C279" s="60" t="str">
        <f>査定協会提出用!C279</f>
        <v/>
      </c>
      <c r="D279" s="68" t="str">
        <f>査定協会提出用!D279</f>
        <v/>
      </c>
      <c r="E279" s="73" t="str">
        <f>査定協会提出用!E279</f>
        <v/>
      </c>
      <c r="F279" s="132" t="str">
        <f>査定協会提出用!F279</f>
        <v/>
      </c>
      <c r="G279" s="85" t="str">
        <f>査定協会提出用!G279</f>
        <v/>
      </c>
      <c r="H279" s="92" t="str">
        <f>査定協会提出用!H279</f>
        <v/>
      </c>
      <c r="I279" s="103" t="str">
        <f>査定協会提出用!I279</f>
        <v/>
      </c>
      <c r="J279" s="216" t="str">
        <f>査定協会提出用!J279</f>
        <v/>
      </c>
      <c r="K279" s="217">
        <f>査定協会提出用!K279</f>
        <v>0</v>
      </c>
      <c r="L279" s="113"/>
      <c r="M279" s="117" t="s">
        <v>14</v>
      </c>
      <c r="N279" s="124" t="s">
        <v>11</v>
      </c>
    </row>
    <row r="280" spans="2:14" ht="24.9" customHeight="1" x14ac:dyDescent="0.2">
      <c r="B280" s="52" t="str">
        <f>査定協会提出用!B280</f>
        <v/>
      </c>
      <c r="C280" s="61" t="str">
        <f>査定協会提出用!C280</f>
        <v/>
      </c>
      <c r="D280" s="69" t="str">
        <f>査定協会提出用!D280</f>
        <v/>
      </c>
      <c r="E280" s="74" t="str">
        <f>査定協会提出用!E280</f>
        <v/>
      </c>
      <c r="F280" s="81" t="str">
        <f>査定協会提出用!F280</f>
        <v/>
      </c>
      <c r="G280" s="86" t="str">
        <f>査定協会提出用!G280</f>
        <v/>
      </c>
      <c r="H280" s="93" t="str">
        <f>査定協会提出用!H280</f>
        <v/>
      </c>
      <c r="I280" s="104" t="str">
        <f>査定協会提出用!I280</f>
        <v/>
      </c>
      <c r="J280" s="218" t="str">
        <f>査定協会提出用!J280</f>
        <v/>
      </c>
      <c r="K280" s="219">
        <f>査定協会提出用!K280</f>
        <v>0</v>
      </c>
      <c r="L280" s="114"/>
      <c r="M280" s="118" t="s">
        <v>14</v>
      </c>
      <c r="N280" s="125" t="s">
        <v>11</v>
      </c>
    </row>
    <row r="281" spans="2:14" ht="24.9" customHeight="1" x14ac:dyDescent="0.2">
      <c r="B281" s="50" t="str">
        <f>査定協会提出用!B281</f>
        <v/>
      </c>
      <c r="C281" s="59" t="str">
        <f>査定協会提出用!C281</f>
        <v/>
      </c>
      <c r="D281" s="67" t="str">
        <f>査定協会提出用!D281</f>
        <v/>
      </c>
      <c r="E281" s="72" t="str">
        <f>査定協会提出用!E281</f>
        <v/>
      </c>
      <c r="F281" s="131" t="str">
        <f>査定協会提出用!F281</f>
        <v/>
      </c>
      <c r="G281" s="84" t="str">
        <f>査定協会提出用!G281</f>
        <v/>
      </c>
      <c r="H281" s="91" t="str">
        <f>査定協会提出用!H281</f>
        <v/>
      </c>
      <c r="I281" s="102" t="str">
        <f>査定協会提出用!I281</f>
        <v/>
      </c>
      <c r="J281" s="214" t="str">
        <f>査定協会提出用!J281</f>
        <v/>
      </c>
      <c r="K281" s="215">
        <f>査定協会提出用!K281</f>
        <v>0</v>
      </c>
      <c r="L281" s="112"/>
      <c r="M281" s="116" t="s">
        <v>14</v>
      </c>
      <c r="N281" s="123" t="s">
        <v>11</v>
      </c>
    </row>
    <row r="282" spans="2:14" ht="24.9" customHeight="1" x14ac:dyDescent="0.2">
      <c r="B282" s="51" t="str">
        <f>査定協会提出用!B282</f>
        <v/>
      </c>
      <c r="C282" s="60" t="str">
        <f>査定協会提出用!C282</f>
        <v/>
      </c>
      <c r="D282" s="68" t="str">
        <f>査定協会提出用!D282</f>
        <v/>
      </c>
      <c r="E282" s="73" t="str">
        <f>査定協会提出用!E282</f>
        <v/>
      </c>
      <c r="F282" s="132" t="str">
        <f>査定協会提出用!F282</f>
        <v/>
      </c>
      <c r="G282" s="85" t="str">
        <f>査定協会提出用!G282</f>
        <v/>
      </c>
      <c r="H282" s="92" t="str">
        <f>査定協会提出用!H282</f>
        <v/>
      </c>
      <c r="I282" s="103" t="str">
        <f>査定協会提出用!I282</f>
        <v/>
      </c>
      <c r="J282" s="216" t="str">
        <f>査定協会提出用!J282</f>
        <v/>
      </c>
      <c r="K282" s="217">
        <f>査定協会提出用!K282</f>
        <v>0</v>
      </c>
      <c r="L282" s="113"/>
      <c r="M282" s="117" t="s">
        <v>14</v>
      </c>
      <c r="N282" s="124" t="s">
        <v>11</v>
      </c>
    </row>
    <row r="283" spans="2:14" ht="24.9" customHeight="1" x14ac:dyDescent="0.2">
      <c r="B283" s="51" t="str">
        <f>査定協会提出用!B283</f>
        <v/>
      </c>
      <c r="C283" s="60" t="str">
        <f>査定協会提出用!C283</f>
        <v/>
      </c>
      <c r="D283" s="68" t="str">
        <f>査定協会提出用!D283</f>
        <v/>
      </c>
      <c r="E283" s="73" t="str">
        <f>査定協会提出用!E283</f>
        <v/>
      </c>
      <c r="F283" s="132" t="str">
        <f>査定協会提出用!F283</f>
        <v/>
      </c>
      <c r="G283" s="85" t="str">
        <f>査定協会提出用!G283</f>
        <v/>
      </c>
      <c r="H283" s="92" t="str">
        <f>査定協会提出用!H283</f>
        <v/>
      </c>
      <c r="I283" s="103" t="str">
        <f>査定協会提出用!I283</f>
        <v/>
      </c>
      <c r="J283" s="216" t="str">
        <f>査定協会提出用!J283</f>
        <v/>
      </c>
      <c r="K283" s="217">
        <f>査定協会提出用!K283</f>
        <v>0</v>
      </c>
      <c r="L283" s="113"/>
      <c r="M283" s="117" t="s">
        <v>14</v>
      </c>
      <c r="N283" s="124" t="s">
        <v>11</v>
      </c>
    </row>
    <row r="284" spans="2:14" ht="24.9" customHeight="1" x14ac:dyDescent="0.2">
      <c r="B284" s="51" t="str">
        <f>査定協会提出用!B284</f>
        <v/>
      </c>
      <c r="C284" s="60" t="str">
        <f>査定協会提出用!C284</f>
        <v/>
      </c>
      <c r="D284" s="68" t="str">
        <f>査定協会提出用!D284</f>
        <v/>
      </c>
      <c r="E284" s="73" t="str">
        <f>査定協会提出用!E284</f>
        <v/>
      </c>
      <c r="F284" s="132" t="str">
        <f>査定協会提出用!F284</f>
        <v/>
      </c>
      <c r="G284" s="85" t="str">
        <f>査定協会提出用!G284</f>
        <v/>
      </c>
      <c r="H284" s="92" t="str">
        <f>査定協会提出用!H284</f>
        <v/>
      </c>
      <c r="I284" s="103" t="str">
        <f>査定協会提出用!I284</f>
        <v/>
      </c>
      <c r="J284" s="216" t="str">
        <f>査定協会提出用!J284</f>
        <v/>
      </c>
      <c r="K284" s="217">
        <f>査定協会提出用!K284</f>
        <v>0</v>
      </c>
      <c r="L284" s="113"/>
      <c r="M284" s="117" t="s">
        <v>14</v>
      </c>
      <c r="N284" s="124" t="s">
        <v>11</v>
      </c>
    </row>
    <row r="285" spans="2:14" ht="24.9" customHeight="1" x14ac:dyDescent="0.2">
      <c r="B285" s="51" t="str">
        <f>査定協会提出用!B285</f>
        <v/>
      </c>
      <c r="C285" s="60" t="str">
        <f>査定協会提出用!C285</f>
        <v/>
      </c>
      <c r="D285" s="68" t="str">
        <f>査定協会提出用!D285</f>
        <v/>
      </c>
      <c r="E285" s="73" t="str">
        <f>査定協会提出用!E285</f>
        <v/>
      </c>
      <c r="F285" s="132" t="str">
        <f>査定協会提出用!F285</f>
        <v/>
      </c>
      <c r="G285" s="85" t="str">
        <f>査定協会提出用!G285</f>
        <v/>
      </c>
      <c r="H285" s="92" t="str">
        <f>査定協会提出用!H285</f>
        <v/>
      </c>
      <c r="I285" s="103" t="str">
        <f>査定協会提出用!I285</f>
        <v/>
      </c>
      <c r="J285" s="216" t="str">
        <f>査定協会提出用!J285</f>
        <v/>
      </c>
      <c r="K285" s="217">
        <f>査定協会提出用!K285</f>
        <v>0</v>
      </c>
      <c r="L285" s="113"/>
      <c r="M285" s="117" t="s">
        <v>14</v>
      </c>
      <c r="N285" s="124" t="s">
        <v>11</v>
      </c>
    </row>
    <row r="286" spans="2:14" ht="24.9" customHeight="1" x14ac:dyDescent="0.2">
      <c r="B286" s="51" t="str">
        <f>査定協会提出用!B286</f>
        <v/>
      </c>
      <c r="C286" s="60" t="str">
        <f>査定協会提出用!C286</f>
        <v/>
      </c>
      <c r="D286" s="68" t="str">
        <f>査定協会提出用!D286</f>
        <v/>
      </c>
      <c r="E286" s="73" t="str">
        <f>査定協会提出用!E286</f>
        <v/>
      </c>
      <c r="F286" s="132" t="str">
        <f>査定協会提出用!F286</f>
        <v/>
      </c>
      <c r="G286" s="85" t="str">
        <f>査定協会提出用!G286</f>
        <v/>
      </c>
      <c r="H286" s="92" t="str">
        <f>査定協会提出用!H286</f>
        <v/>
      </c>
      <c r="I286" s="103" t="str">
        <f>査定協会提出用!I286</f>
        <v/>
      </c>
      <c r="J286" s="216" t="str">
        <f>査定協会提出用!J286</f>
        <v/>
      </c>
      <c r="K286" s="217">
        <f>査定協会提出用!K286</f>
        <v>0</v>
      </c>
      <c r="L286" s="113"/>
      <c r="M286" s="117" t="s">
        <v>14</v>
      </c>
      <c r="N286" s="124" t="s">
        <v>11</v>
      </c>
    </row>
    <row r="287" spans="2:14" ht="24.9" customHeight="1" x14ac:dyDescent="0.2">
      <c r="B287" s="51" t="str">
        <f>査定協会提出用!B287</f>
        <v/>
      </c>
      <c r="C287" s="60" t="str">
        <f>査定協会提出用!C287</f>
        <v/>
      </c>
      <c r="D287" s="68" t="str">
        <f>査定協会提出用!D287</f>
        <v/>
      </c>
      <c r="E287" s="73" t="str">
        <f>査定協会提出用!E287</f>
        <v/>
      </c>
      <c r="F287" s="132" t="str">
        <f>査定協会提出用!F287</f>
        <v/>
      </c>
      <c r="G287" s="85" t="str">
        <f>査定協会提出用!G287</f>
        <v/>
      </c>
      <c r="H287" s="92" t="str">
        <f>査定協会提出用!H287</f>
        <v/>
      </c>
      <c r="I287" s="103" t="str">
        <f>査定協会提出用!I287</f>
        <v/>
      </c>
      <c r="J287" s="216" t="str">
        <f>査定協会提出用!J287</f>
        <v/>
      </c>
      <c r="K287" s="217">
        <f>査定協会提出用!K287</f>
        <v>0</v>
      </c>
      <c r="L287" s="113"/>
      <c r="M287" s="117" t="s">
        <v>14</v>
      </c>
      <c r="N287" s="124" t="s">
        <v>11</v>
      </c>
    </row>
    <row r="288" spans="2:14" ht="24.9" customHeight="1" x14ac:dyDescent="0.2">
      <c r="B288" s="51" t="str">
        <f>査定協会提出用!B288</f>
        <v/>
      </c>
      <c r="C288" s="60" t="str">
        <f>査定協会提出用!C288</f>
        <v/>
      </c>
      <c r="D288" s="68" t="str">
        <f>査定協会提出用!D288</f>
        <v/>
      </c>
      <c r="E288" s="73" t="str">
        <f>査定協会提出用!E288</f>
        <v/>
      </c>
      <c r="F288" s="132" t="str">
        <f>査定協会提出用!F288</f>
        <v/>
      </c>
      <c r="G288" s="85" t="str">
        <f>査定協会提出用!G288</f>
        <v/>
      </c>
      <c r="H288" s="92" t="str">
        <f>査定協会提出用!H288</f>
        <v/>
      </c>
      <c r="I288" s="103" t="str">
        <f>査定協会提出用!I288</f>
        <v/>
      </c>
      <c r="J288" s="216" t="str">
        <f>査定協会提出用!J288</f>
        <v/>
      </c>
      <c r="K288" s="217">
        <f>査定協会提出用!K288</f>
        <v>0</v>
      </c>
      <c r="L288" s="113"/>
      <c r="M288" s="117" t="s">
        <v>14</v>
      </c>
      <c r="N288" s="124" t="s">
        <v>11</v>
      </c>
    </row>
    <row r="289" spans="2:14" ht="24.9" customHeight="1" x14ac:dyDescent="0.2">
      <c r="B289" s="51" t="str">
        <f>査定協会提出用!B289</f>
        <v/>
      </c>
      <c r="C289" s="60" t="str">
        <f>査定協会提出用!C289</f>
        <v/>
      </c>
      <c r="D289" s="68" t="str">
        <f>査定協会提出用!D289</f>
        <v/>
      </c>
      <c r="E289" s="73" t="str">
        <f>査定協会提出用!E289</f>
        <v/>
      </c>
      <c r="F289" s="132" t="str">
        <f>査定協会提出用!F289</f>
        <v/>
      </c>
      <c r="G289" s="85" t="str">
        <f>査定協会提出用!G289</f>
        <v/>
      </c>
      <c r="H289" s="92" t="str">
        <f>査定協会提出用!H289</f>
        <v/>
      </c>
      <c r="I289" s="103" t="str">
        <f>査定協会提出用!I289</f>
        <v/>
      </c>
      <c r="J289" s="216" t="str">
        <f>査定協会提出用!J289</f>
        <v/>
      </c>
      <c r="K289" s="217">
        <f>査定協会提出用!K289</f>
        <v>0</v>
      </c>
      <c r="L289" s="113"/>
      <c r="M289" s="117" t="s">
        <v>14</v>
      </c>
      <c r="N289" s="124" t="s">
        <v>11</v>
      </c>
    </row>
    <row r="290" spans="2:14" ht="24.9" customHeight="1" x14ac:dyDescent="0.2">
      <c r="B290" s="51" t="str">
        <f>査定協会提出用!B290</f>
        <v/>
      </c>
      <c r="C290" s="60" t="str">
        <f>査定協会提出用!C290</f>
        <v/>
      </c>
      <c r="D290" s="68" t="str">
        <f>査定協会提出用!D290</f>
        <v/>
      </c>
      <c r="E290" s="73" t="str">
        <f>査定協会提出用!E290</f>
        <v/>
      </c>
      <c r="F290" s="132" t="str">
        <f>査定協会提出用!F290</f>
        <v/>
      </c>
      <c r="G290" s="85" t="str">
        <f>査定協会提出用!G290</f>
        <v/>
      </c>
      <c r="H290" s="92" t="str">
        <f>査定協会提出用!H290</f>
        <v/>
      </c>
      <c r="I290" s="103" t="str">
        <f>査定協会提出用!I290</f>
        <v/>
      </c>
      <c r="J290" s="216" t="str">
        <f>査定協会提出用!J290</f>
        <v/>
      </c>
      <c r="K290" s="217">
        <f>査定協会提出用!K290</f>
        <v>0</v>
      </c>
      <c r="L290" s="113"/>
      <c r="M290" s="117" t="s">
        <v>14</v>
      </c>
      <c r="N290" s="124" t="s">
        <v>11</v>
      </c>
    </row>
    <row r="291" spans="2:14" ht="24.9" customHeight="1" x14ac:dyDescent="0.2">
      <c r="B291" s="51" t="str">
        <f>査定協会提出用!B291</f>
        <v/>
      </c>
      <c r="C291" s="60" t="str">
        <f>査定協会提出用!C291</f>
        <v/>
      </c>
      <c r="D291" s="68" t="str">
        <f>査定協会提出用!D291</f>
        <v/>
      </c>
      <c r="E291" s="73" t="str">
        <f>査定協会提出用!E291</f>
        <v/>
      </c>
      <c r="F291" s="132" t="str">
        <f>査定協会提出用!F291</f>
        <v/>
      </c>
      <c r="G291" s="85" t="str">
        <f>査定協会提出用!G291</f>
        <v/>
      </c>
      <c r="H291" s="92" t="str">
        <f>査定協会提出用!H291</f>
        <v/>
      </c>
      <c r="I291" s="103" t="str">
        <f>査定協会提出用!I291</f>
        <v/>
      </c>
      <c r="J291" s="216" t="str">
        <f>査定協会提出用!J291</f>
        <v/>
      </c>
      <c r="K291" s="217">
        <f>査定協会提出用!K291</f>
        <v>0</v>
      </c>
      <c r="L291" s="113"/>
      <c r="M291" s="117" t="s">
        <v>14</v>
      </c>
      <c r="N291" s="124" t="s">
        <v>11</v>
      </c>
    </row>
    <row r="292" spans="2:14" ht="24.9" customHeight="1" x14ac:dyDescent="0.2">
      <c r="B292" s="51" t="str">
        <f>査定協会提出用!B292</f>
        <v/>
      </c>
      <c r="C292" s="60" t="str">
        <f>査定協会提出用!C292</f>
        <v/>
      </c>
      <c r="D292" s="68" t="str">
        <f>査定協会提出用!D292</f>
        <v/>
      </c>
      <c r="E292" s="73" t="str">
        <f>査定協会提出用!E292</f>
        <v/>
      </c>
      <c r="F292" s="132" t="str">
        <f>査定協会提出用!F292</f>
        <v/>
      </c>
      <c r="G292" s="85" t="str">
        <f>査定協会提出用!G292</f>
        <v/>
      </c>
      <c r="H292" s="92" t="str">
        <f>査定協会提出用!H292</f>
        <v/>
      </c>
      <c r="I292" s="103" t="str">
        <f>査定協会提出用!I292</f>
        <v/>
      </c>
      <c r="J292" s="216" t="str">
        <f>査定協会提出用!J292</f>
        <v/>
      </c>
      <c r="K292" s="217">
        <f>査定協会提出用!K292</f>
        <v>0</v>
      </c>
      <c r="L292" s="113"/>
      <c r="M292" s="117" t="s">
        <v>14</v>
      </c>
      <c r="N292" s="124" t="s">
        <v>11</v>
      </c>
    </row>
    <row r="293" spans="2:14" ht="24.9" customHeight="1" x14ac:dyDescent="0.2">
      <c r="B293" s="51" t="str">
        <f>査定協会提出用!B293</f>
        <v/>
      </c>
      <c r="C293" s="60" t="str">
        <f>査定協会提出用!C293</f>
        <v/>
      </c>
      <c r="D293" s="68" t="str">
        <f>査定協会提出用!D293</f>
        <v/>
      </c>
      <c r="E293" s="73" t="str">
        <f>査定協会提出用!E293</f>
        <v/>
      </c>
      <c r="F293" s="132" t="str">
        <f>査定協会提出用!F293</f>
        <v/>
      </c>
      <c r="G293" s="85" t="str">
        <f>査定協会提出用!G293</f>
        <v/>
      </c>
      <c r="H293" s="92" t="str">
        <f>査定協会提出用!H293</f>
        <v/>
      </c>
      <c r="I293" s="103" t="str">
        <f>査定協会提出用!I293</f>
        <v/>
      </c>
      <c r="J293" s="216" t="str">
        <f>査定協会提出用!J293</f>
        <v/>
      </c>
      <c r="K293" s="217">
        <f>査定協会提出用!K293</f>
        <v>0</v>
      </c>
      <c r="L293" s="113"/>
      <c r="M293" s="117" t="s">
        <v>14</v>
      </c>
      <c r="N293" s="124" t="s">
        <v>11</v>
      </c>
    </row>
    <row r="294" spans="2:14" ht="24.9" customHeight="1" x14ac:dyDescent="0.2">
      <c r="B294" s="51" t="str">
        <f>査定協会提出用!B294</f>
        <v/>
      </c>
      <c r="C294" s="60" t="str">
        <f>査定協会提出用!C294</f>
        <v/>
      </c>
      <c r="D294" s="68" t="str">
        <f>査定協会提出用!D294</f>
        <v/>
      </c>
      <c r="E294" s="73" t="str">
        <f>査定協会提出用!E294</f>
        <v/>
      </c>
      <c r="F294" s="132" t="str">
        <f>査定協会提出用!F294</f>
        <v/>
      </c>
      <c r="G294" s="85" t="str">
        <f>査定協会提出用!G294</f>
        <v/>
      </c>
      <c r="H294" s="92" t="str">
        <f>査定協会提出用!H294</f>
        <v/>
      </c>
      <c r="I294" s="103" t="str">
        <f>査定協会提出用!I294</f>
        <v/>
      </c>
      <c r="J294" s="216" t="str">
        <f>査定協会提出用!J294</f>
        <v/>
      </c>
      <c r="K294" s="217">
        <f>査定協会提出用!K294</f>
        <v>0</v>
      </c>
      <c r="L294" s="113"/>
      <c r="M294" s="117" t="s">
        <v>14</v>
      </c>
      <c r="N294" s="124" t="s">
        <v>11</v>
      </c>
    </row>
    <row r="295" spans="2:14" ht="24.9" customHeight="1" x14ac:dyDescent="0.2">
      <c r="B295" s="51" t="str">
        <f>査定協会提出用!B295</f>
        <v/>
      </c>
      <c r="C295" s="60" t="str">
        <f>査定協会提出用!C295</f>
        <v/>
      </c>
      <c r="D295" s="68" t="str">
        <f>査定協会提出用!D295</f>
        <v/>
      </c>
      <c r="E295" s="73" t="str">
        <f>査定協会提出用!E295</f>
        <v/>
      </c>
      <c r="F295" s="132" t="str">
        <f>査定協会提出用!F295</f>
        <v/>
      </c>
      <c r="G295" s="85" t="str">
        <f>査定協会提出用!G295</f>
        <v/>
      </c>
      <c r="H295" s="92" t="str">
        <f>査定協会提出用!H295</f>
        <v/>
      </c>
      <c r="I295" s="103" t="str">
        <f>査定協会提出用!I295</f>
        <v/>
      </c>
      <c r="J295" s="216" t="str">
        <f>査定協会提出用!J295</f>
        <v/>
      </c>
      <c r="K295" s="217">
        <f>査定協会提出用!K295</f>
        <v>0</v>
      </c>
      <c r="L295" s="113"/>
      <c r="M295" s="117" t="s">
        <v>14</v>
      </c>
      <c r="N295" s="124" t="s">
        <v>11</v>
      </c>
    </row>
    <row r="296" spans="2:14" ht="24.9" customHeight="1" x14ac:dyDescent="0.2">
      <c r="B296" s="51" t="str">
        <f>査定協会提出用!B296</f>
        <v/>
      </c>
      <c r="C296" s="60" t="str">
        <f>査定協会提出用!C296</f>
        <v/>
      </c>
      <c r="D296" s="68" t="str">
        <f>査定協会提出用!D296</f>
        <v/>
      </c>
      <c r="E296" s="73" t="str">
        <f>査定協会提出用!E296</f>
        <v/>
      </c>
      <c r="F296" s="132" t="str">
        <f>査定協会提出用!F296</f>
        <v/>
      </c>
      <c r="G296" s="85" t="str">
        <f>査定協会提出用!G296</f>
        <v/>
      </c>
      <c r="H296" s="92" t="str">
        <f>査定協会提出用!H296</f>
        <v/>
      </c>
      <c r="I296" s="103" t="str">
        <f>査定協会提出用!I296</f>
        <v/>
      </c>
      <c r="J296" s="216" t="str">
        <f>査定協会提出用!J296</f>
        <v/>
      </c>
      <c r="K296" s="217">
        <f>査定協会提出用!K296</f>
        <v>0</v>
      </c>
      <c r="L296" s="113"/>
      <c r="M296" s="117" t="s">
        <v>14</v>
      </c>
      <c r="N296" s="124" t="s">
        <v>11</v>
      </c>
    </row>
    <row r="297" spans="2:14" ht="24.9" customHeight="1" x14ac:dyDescent="0.2">
      <c r="B297" s="51" t="str">
        <f>査定協会提出用!B297</f>
        <v/>
      </c>
      <c r="C297" s="60" t="str">
        <f>査定協会提出用!C297</f>
        <v/>
      </c>
      <c r="D297" s="68" t="str">
        <f>査定協会提出用!D297</f>
        <v/>
      </c>
      <c r="E297" s="73" t="str">
        <f>査定協会提出用!E297</f>
        <v/>
      </c>
      <c r="F297" s="132" t="str">
        <f>査定協会提出用!F297</f>
        <v/>
      </c>
      <c r="G297" s="85" t="str">
        <f>査定協会提出用!G297</f>
        <v/>
      </c>
      <c r="H297" s="92" t="str">
        <f>査定協会提出用!H297</f>
        <v/>
      </c>
      <c r="I297" s="103" t="str">
        <f>査定協会提出用!I297</f>
        <v/>
      </c>
      <c r="J297" s="216" t="str">
        <f>査定協会提出用!J297</f>
        <v/>
      </c>
      <c r="K297" s="217">
        <f>査定協会提出用!K297</f>
        <v>0</v>
      </c>
      <c r="L297" s="113"/>
      <c r="M297" s="117" t="s">
        <v>14</v>
      </c>
      <c r="N297" s="124" t="s">
        <v>11</v>
      </c>
    </row>
    <row r="298" spans="2:14" ht="24.9" customHeight="1" x14ac:dyDescent="0.2">
      <c r="B298" s="51" t="str">
        <f>査定協会提出用!B298</f>
        <v/>
      </c>
      <c r="C298" s="60" t="str">
        <f>査定協会提出用!C298</f>
        <v/>
      </c>
      <c r="D298" s="68" t="str">
        <f>査定協会提出用!D298</f>
        <v/>
      </c>
      <c r="E298" s="73" t="str">
        <f>査定協会提出用!E298</f>
        <v/>
      </c>
      <c r="F298" s="132" t="str">
        <f>査定協会提出用!F298</f>
        <v/>
      </c>
      <c r="G298" s="85" t="str">
        <f>査定協会提出用!G298</f>
        <v/>
      </c>
      <c r="H298" s="92" t="str">
        <f>査定協会提出用!H298</f>
        <v/>
      </c>
      <c r="I298" s="103" t="str">
        <f>査定協会提出用!I298</f>
        <v/>
      </c>
      <c r="J298" s="216" t="str">
        <f>査定協会提出用!J298</f>
        <v/>
      </c>
      <c r="K298" s="217">
        <f>査定協会提出用!K298</f>
        <v>0</v>
      </c>
      <c r="L298" s="113"/>
      <c r="M298" s="117" t="s">
        <v>14</v>
      </c>
      <c r="N298" s="124" t="s">
        <v>11</v>
      </c>
    </row>
    <row r="299" spans="2:14" ht="24.9" customHeight="1" x14ac:dyDescent="0.2">
      <c r="B299" s="51" t="str">
        <f>査定協会提出用!B299</f>
        <v/>
      </c>
      <c r="C299" s="60" t="str">
        <f>査定協会提出用!C299</f>
        <v/>
      </c>
      <c r="D299" s="68" t="str">
        <f>査定協会提出用!D299</f>
        <v/>
      </c>
      <c r="E299" s="73" t="str">
        <f>査定協会提出用!E299</f>
        <v/>
      </c>
      <c r="F299" s="132" t="str">
        <f>査定協会提出用!F299</f>
        <v/>
      </c>
      <c r="G299" s="85" t="str">
        <f>査定協会提出用!G299</f>
        <v/>
      </c>
      <c r="H299" s="92" t="str">
        <f>査定協会提出用!H299</f>
        <v/>
      </c>
      <c r="I299" s="103" t="str">
        <f>査定協会提出用!I299</f>
        <v/>
      </c>
      <c r="J299" s="216" t="str">
        <f>査定協会提出用!J299</f>
        <v/>
      </c>
      <c r="K299" s="217">
        <f>査定協会提出用!K299</f>
        <v>0</v>
      </c>
      <c r="L299" s="113"/>
      <c r="M299" s="117" t="s">
        <v>14</v>
      </c>
      <c r="N299" s="124" t="s">
        <v>11</v>
      </c>
    </row>
    <row r="300" spans="2:14" ht="24.9" customHeight="1" x14ac:dyDescent="0.2">
      <c r="B300" s="52" t="str">
        <f>査定協会提出用!B300</f>
        <v/>
      </c>
      <c r="C300" s="61" t="str">
        <f>査定協会提出用!C300</f>
        <v/>
      </c>
      <c r="D300" s="69" t="str">
        <f>査定協会提出用!D300</f>
        <v/>
      </c>
      <c r="E300" s="74" t="str">
        <f>査定協会提出用!E300</f>
        <v/>
      </c>
      <c r="F300" s="81" t="str">
        <f>査定協会提出用!F300</f>
        <v/>
      </c>
      <c r="G300" s="86" t="str">
        <f>査定協会提出用!G300</f>
        <v/>
      </c>
      <c r="H300" s="93" t="str">
        <f>査定協会提出用!H300</f>
        <v/>
      </c>
      <c r="I300" s="104" t="str">
        <f>査定協会提出用!I300</f>
        <v/>
      </c>
      <c r="J300" s="218" t="str">
        <f>査定協会提出用!J300</f>
        <v/>
      </c>
      <c r="K300" s="219">
        <f>査定協会提出用!K300</f>
        <v>0</v>
      </c>
      <c r="L300" s="114"/>
      <c r="M300" s="118" t="s">
        <v>14</v>
      </c>
      <c r="N300" s="125" t="s">
        <v>11</v>
      </c>
    </row>
    <row r="301" spans="2:14" ht="24.9" customHeight="1" x14ac:dyDescent="0.2">
      <c r="B301" s="50" t="str">
        <f>査定協会提出用!B301</f>
        <v/>
      </c>
      <c r="C301" s="59" t="str">
        <f>査定協会提出用!C301</f>
        <v/>
      </c>
      <c r="D301" s="67" t="str">
        <f>査定協会提出用!D301</f>
        <v/>
      </c>
      <c r="E301" s="72" t="str">
        <f>査定協会提出用!E301</f>
        <v/>
      </c>
      <c r="F301" s="131" t="str">
        <f>査定協会提出用!F301</f>
        <v/>
      </c>
      <c r="G301" s="84" t="str">
        <f>査定協会提出用!G301</f>
        <v/>
      </c>
      <c r="H301" s="91" t="str">
        <f>査定協会提出用!H301</f>
        <v/>
      </c>
      <c r="I301" s="102" t="str">
        <f>査定協会提出用!I301</f>
        <v/>
      </c>
      <c r="J301" s="214" t="str">
        <f>査定協会提出用!J301</f>
        <v/>
      </c>
      <c r="K301" s="215">
        <f>査定協会提出用!K301</f>
        <v>0</v>
      </c>
      <c r="L301" s="112"/>
      <c r="M301" s="116" t="s">
        <v>14</v>
      </c>
      <c r="N301" s="123" t="s">
        <v>11</v>
      </c>
    </row>
    <row r="302" spans="2:14" ht="24.9" customHeight="1" x14ac:dyDescent="0.2">
      <c r="B302" s="51" t="str">
        <f>査定協会提出用!B302</f>
        <v/>
      </c>
      <c r="C302" s="60" t="str">
        <f>査定協会提出用!C302</f>
        <v/>
      </c>
      <c r="D302" s="68" t="str">
        <f>査定協会提出用!D302</f>
        <v/>
      </c>
      <c r="E302" s="73" t="str">
        <f>査定協会提出用!E302</f>
        <v/>
      </c>
      <c r="F302" s="132" t="str">
        <f>査定協会提出用!F302</f>
        <v/>
      </c>
      <c r="G302" s="85" t="str">
        <f>査定協会提出用!G302</f>
        <v/>
      </c>
      <c r="H302" s="92" t="str">
        <f>査定協会提出用!H302</f>
        <v/>
      </c>
      <c r="I302" s="103" t="str">
        <f>査定協会提出用!I302</f>
        <v/>
      </c>
      <c r="J302" s="216" t="str">
        <f>査定協会提出用!J302</f>
        <v/>
      </c>
      <c r="K302" s="217">
        <f>査定協会提出用!K302</f>
        <v>0</v>
      </c>
      <c r="L302" s="113"/>
      <c r="M302" s="117" t="s">
        <v>14</v>
      </c>
      <c r="N302" s="124" t="s">
        <v>11</v>
      </c>
    </row>
    <row r="303" spans="2:14" ht="24.9" customHeight="1" x14ac:dyDescent="0.2">
      <c r="B303" s="51" t="str">
        <f>査定協会提出用!B303</f>
        <v/>
      </c>
      <c r="C303" s="60" t="str">
        <f>査定協会提出用!C303</f>
        <v/>
      </c>
      <c r="D303" s="68" t="str">
        <f>査定協会提出用!D303</f>
        <v/>
      </c>
      <c r="E303" s="73" t="str">
        <f>査定協会提出用!E303</f>
        <v/>
      </c>
      <c r="F303" s="132" t="str">
        <f>査定協会提出用!F303</f>
        <v/>
      </c>
      <c r="G303" s="85" t="str">
        <f>査定協会提出用!G303</f>
        <v/>
      </c>
      <c r="H303" s="92" t="str">
        <f>査定協会提出用!H303</f>
        <v/>
      </c>
      <c r="I303" s="103" t="str">
        <f>査定協会提出用!I303</f>
        <v/>
      </c>
      <c r="J303" s="216" t="str">
        <f>査定協会提出用!J303</f>
        <v/>
      </c>
      <c r="K303" s="217">
        <f>査定協会提出用!K303</f>
        <v>0</v>
      </c>
      <c r="L303" s="113"/>
      <c r="M303" s="117" t="s">
        <v>14</v>
      </c>
      <c r="N303" s="124" t="s">
        <v>11</v>
      </c>
    </row>
    <row r="304" spans="2:14" ht="24.9" customHeight="1" x14ac:dyDescent="0.2">
      <c r="B304" s="51" t="str">
        <f>査定協会提出用!B304</f>
        <v/>
      </c>
      <c r="C304" s="60" t="str">
        <f>査定協会提出用!C304</f>
        <v/>
      </c>
      <c r="D304" s="68" t="str">
        <f>査定協会提出用!D304</f>
        <v/>
      </c>
      <c r="E304" s="73" t="str">
        <f>査定協会提出用!E304</f>
        <v/>
      </c>
      <c r="F304" s="132" t="str">
        <f>査定協会提出用!F304</f>
        <v/>
      </c>
      <c r="G304" s="85" t="str">
        <f>査定協会提出用!G304</f>
        <v/>
      </c>
      <c r="H304" s="92" t="str">
        <f>査定協会提出用!H304</f>
        <v/>
      </c>
      <c r="I304" s="103" t="str">
        <f>査定協会提出用!I304</f>
        <v/>
      </c>
      <c r="J304" s="216" t="str">
        <f>査定協会提出用!J304</f>
        <v/>
      </c>
      <c r="K304" s="217">
        <f>査定協会提出用!K304</f>
        <v>0</v>
      </c>
      <c r="L304" s="113"/>
      <c r="M304" s="117" t="s">
        <v>14</v>
      </c>
      <c r="N304" s="124" t="s">
        <v>11</v>
      </c>
    </row>
    <row r="305" spans="2:14" ht="24.9" customHeight="1" x14ac:dyDescent="0.2">
      <c r="B305" s="51" t="str">
        <f>査定協会提出用!B305</f>
        <v/>
      </c>
      <c r="C305" s="60" t="str">
        <f>査定協会提出用!C305</f>
        <v/>
      </c>
      <c r="D305" s="68" t="str">
        <f>査定協会提出用!D305</f>
        <v/>
      </c>
      <c r="E305" s="73" t="str">
        <f>査定協会提出用!E305</f>
        <v/>
      </c>
      <c r="F305" s="132" t="str">
        <f>査定協会提出用!F305</f>
        <v/>
      </c>
      <c r="G305" s="85" t="str">
        <f>査定協会提出用!G305</f>
        <v/>
      </c>
      <c r="H305" s="92" t="str">
        <f>査定協会提出用!H305</f>
        <v/>
      </c>
      <c r="I305" s="103" t="str">
        <f>査定協会提出用!I305</f>
        <v/>
      </c>
      <c r="J305" s="216" t="str">
        <f>査定協会提出用!J305</f>
        <v/>
      </c>
      <c r="K305" s="217">
        <f>査定協会提出用!K305</f>
        <v>0</v>
      </c>
      <c r="L305" s="113"/>
      <c r="M305" s="117" t="s">
        <v>14</v>
      </c>
      <c r="N305" s="124" t="s">
        <v>11</v>
      </c>
    </row>
    <row r="306" spans="2:14" ht="24.9" customHeight="1" x14ac:dyDescent="0.2">
      <c r="B306" s="51" t="str">
        <f>査定協会提出用!B306</f>
        <v/>
      </c>
      <c r="C306" s="60" t="str">
        <f>査定協会提出用!C306</f>
        <v/>
      </c>
      <c r="D306" s="68" t="str">
        <f>査定協会提出用!D306</f>
        <v/>
      </c>
      <c r="E306" s="73" t="str">
        <f>査定協会提出用!E306</f>
        <v/>
      </c>
      <c r="F306" s="132" t="str">
        <f>査定協会提出用!F306</f>
        <v/>
      </c>
      <c r="G306" s="85" t="str">
        <f>査定協会提出用!G306</f>
        <v/>
      </c>
      <c r="H306" s="92" t="str">
        <f>査定協会提出用!H306</f>
        <v/>
      </c>
      <c r="I306" s="103" t="str">
        <f>査定協会提出用!I306</f>
        <v/>
      </c>
      <c r="J306" s="216" t="str">
        <f>査定協会提出用!J306</f>
        <v/>
      </c>
      <c r="K306" s="217">
        <f>査定協会提出用!K306</f>
        <v>0</v>
      </c>
      <c r="L306" s="113"/>
      <c r="M306" s="117" t="s">
        <v>14</v>
      </c>
      <c r="N306" s="124" t="s">
        <v>11</v>
      </c>
    </row>
    <row r="307" spans="2:14" ht="24.9" customHeight="1" x14ac:dyDescent="0.2">
      <c r="B307" s="51" t="str">
        <f>査定協会提出用!B307</f>
        <v/>
      </c>
      <c r="C307" s="60" t="str">
        <f>査定協会提出用!C307</f>
        <v/>
      </c>
      <c r="D307" s="68" t="str">
        <f>査定協会提出用!D307</f>
        <v/>
      </c>
      <c r="E307" s="73" t="str">
        <f>査定協会提出用!E307</f>
        <v/>
      </c>
      <c r="F307" s="132" t="str">
        <f>査定協会提出用!F307</f>
        <v/>
      </c>
      <c r="G307" s="85" t="str">
        <f>査定協会提出用!G307</f>
        <v/>
      </c>
      <c r="H307" s="92" t="str">
        <f>査定協会提出用!H307</f>
        <v/>
      </c>
      <c r="I307" s="103" t="str">
        <f>査定協会提出用!I307</f>
        <v/>
      </c>
      <c r="J307" s="216" t="str">
        <f>査定協会提出用!J307</f>
        <v/>
      </c>
      <c r="K307" s="217">
        <f>査定協会提出用!K307</f>
        <v>0</v>
      </c>
      <c r="L307" s="113"/>
      <c r="M307" s="117" t="s">
        <v>14</v>
      </c>
      <c r="N307" s="124" t="s">
        <v>11</v>
      </c>
    </row>
    <row r="308" spans="2:14" ht="24.9" customHeight="1" x14ac:dyDescent="0.2">
      <c r="B308" s="51" t="str">
        <f>査定協会提出用!B308</f>
        <v/>
      </c>
      <c r="C308" s="60" t="str">
        <f>査定協会提出用!C308</f>
        <v/>
      </c>
      <c r="D308" s="68" t="str">
        <f>査定協会提出用!D308</f>
        <v/>
      </c>
      <c r="E308" s="73" t="str">
        <f>査定協会提出用!E308</f>
        <v/>
      </c>
      <c r="F308" s="132" t="str">
        <f>査定協会提出用!F308</f>
        <v/>
      </c>
      <c r="G308" s="85" t="str">
        <f>査定協会提出用!G308</f>
        <v/>
      </c>
      <c r="H308" s="92" t="str">
        <f>査定協会提出用!H308</f>
        <v/>
      </c>
      <c r="I308" s="103" t="str">
        <f>査定協会提出用!I308</f>
        <v/>
      </c>
      <c r="J308" s="216" t="str">
        <f>査定協会提出用!J308</f>
        <v/>
      </c>
      <c r="K308" s="217">
        <f>査定協会提出用!K308</f>
        <v>0</v>
      </c>
      <c r="L308" s="113"/>
      <c r="M308" s="117" t="s">
        <v>14</v>
      </c>
      <c r="N308" s="124" t="s">
        <v>11</v>
      </c>
    </row>
    <row r="309" spans="2:14" ht="24.9" customHeight="1" x14ac:dyDescent="0.2">
      <c r="B309" s="51" t="str">
        <f>査定協会提出用!B309</f>
        <v/>
      </c>
      <c r="C309" s="60" t="str">
        <f>査定協会提出用!C309</f>
        <v/>
      </c>
      <c r="D309" s="68" t="str">
        <f>査定協会提出用!D309</f>
        <v/>
      </c>
      <c r="E309" s="73" t="str">
        <f>査定協会提出用!E309</f>
        <v/>
      </c>
      <c r="F309" s="132" t="str">
        <f>査定協会提出用!F309</f>
        <v/>
      </c>
      <c r="G309" s="85" t="str">
        <f>査定協会提出用!G309</f>
        <v/>
      </c>
      <c r="H309" s="92" t="str">
        <f>査定協会提出用!H309</f>
        <v/>
      </c>
      <c r="I309" s="103" t="str">
        <f>査定協会提出用!I309</f>
        <v/>
      </c>
      <c r="J309" s="216" t="str">
        <f>査定協会提出用!J309</f>
        <v/>
      </c>
      <c r="K309" s="217">
        <f>査定協会提出用!K309</f>
        <v>0</v>
      </c>
      <c r="L309" s="113"/>
      <c r="M309" s="117" t="s">
        <v>14</v>
      </c>
      <c r="N309" s="124" t="s">
        <v>11</v>
      </c>
    </row>
    <row r="310" spans="2:14" ht="24.9" customHeight="1" x14ac:dyDescent="0.2">
      <c r="B310" s="51" t="str">
        <f>査定協会提出用!B310</f>
        <v/>
      </c>
      <c r="C310" s="60" t="str">
        <f>査定協会提出用!C310</f>
        <v/>
      </c>
      <c r="D310" s="68" t="str">
        <f>査定協会提出用!D310</f>
        <v/>
      </c>
      <c r="E310" s="73" t="str">
        <f>査定協会提出用!E310</f>
        <v/>
      </c>
      <c r="F310" s="132" t="str">
        <f>査定協会提出用!F310</f>
        <v/>
      </c>
      <c r="G310" s="85" t="str">
        <f>査定協会提出用!G310</f>
        <v/>
      </c>
      <c r="H310" s="92" t="str">
        <f>査定協会提出用!H310</f>
        <v/>
      </c>
      <c r="I310" s="103" t="str">
        <f>査定協会提出用!I310</f>
        <v/>
      </c>
      <c r="J310" s="216" t="str">
        <f>査定協会提出用!J310</f>
        <v/>
      </c>
      <c r="K310" s="217">
        <f>査定協会提出用!K310</f>
        <v>0</v>
      </c>
      <c r="L310" s="113"/>
      <c r="M310" s="117" t="s">
        <v>14</v>
      </c>
      <c r="N310" s="124" t="s">
        <v>11</v>
      </c>
    </row>
    <row r="311" spans="2:14" ht="24.9" customHeight="1" x14ac:dyDescent="0.2">
      <c r="B311" s="51" t="str">
        <f>査定協会提出用!B311</f>
        <v/>
      </c>
      <c r="C311" s="60" t="str">
        <f>査定協会提出用!C311</f>
        <v/>
      </c>
      <c r="D311" s="68" t="str">
        <f>査定協会提出用!D311</f>
        <v/>
      </c>
      <c r="E311" s="73" t="str">
        <f>査定協会提出用!E311</f>
        <v/>
      </c>
      <c r="F311" s="132" t="str">
        <f>査定協会提出用!F311</f>
        <v/>
      </c>
      <c r="G311" s="85" t="str">
        <f>査定協会提出用!G311</f>
        <v/>
      </c>
      <c r="H311" s="92" t="str">
        <f>査定協会提出用!H311</f>
        <v/>
      </c>
      <c r="I311" s="103" t="str">
        <f>査定協会提出用!I311</f>
        <v/>
      </c>
      <c r="J311" s="216" t="str">
        <f>査定協会提出用!J311</f>
        <v/>
      </c>
      <c r="K311" s="217">
        <f>査定協会提出用!K311</f>
        <v>0</v>
      </c>
      <c r="L311" s="113"/>
      <c r="M311" s="117" t="s">
        <v>14</v>
      </c>
      <c r="N311" s="124" t="s">
        <v>11</v>
      </c>
    </row>
    <row r="312" spans="2:14" ht="24.9" customHeight="1" x14ac:dyDescent="0.2">
      <c r="B312" s="51" t="str">
        <f>査定協会提出用!B312</f>
        <v/>
      </c>
      <c r="C312" s="60" t="str">
        <f>査定協会提出用!C312</f>
        <v/>
      </c>
      <c r="D312" s="68" t="str">
        <f>査定協会提出用!D312</f>
        <v/>
      </c>
      <c r="E312" s="73" t="str">
        <f>査定協会提出用!E312</f>
        <v/>
      </c>
      <c r="F312" s="132" t="str">
        <f>査定協会提出用!F312</f>
        <v/>
      </c>
      <c r="G312" s="85" t="str">
        <f>査定協会提出用!G312</f>
        <v/>
      </c>
      <c r="H312" s="92" t="str">
        <f>査定協会提出用!H312</f>
        <v/>
      </c>
      <c r="I312" s="103" t="str">
        <f>査定協会提出用!I312</f>
        <v/>
      </c>
      <c r="J312" s="216" t="str">
        <f>査定協会提出用!J312</f>
        <v/>
      </c>
      <c r="K312" s="217">
        <f>査定協会提出用!K312</f>
        <v>0</v>
      </c>
      <c r="L312" s="113"/>
      <c r="M312" s="117" t="s">
        <v>14</v>
      </c>
      <c r="N312" s="124" t="s">
        <v>11</v>
      </c>
    </row>
    <row r="313" spans="2:14" ht="24.9" customHeight="1" x14ac:dyDescent="0.2">
      <c r="B313" s="51" t="str">
        <f>査定協会提出用!B313</f>
        <v/>
      </c>
      <c r="C313" s="60" t="str">
        <f>査定協会提出用!C313</f>
        <v/>
      </c>
      <c r="D313" s="68" t="str">
        <f>査定協会提出用!D313</f>
        <v/>
      </c>
      <c r="E313" s="73" t="str">
        <f>査定協会提出用!E313</f>
        <v/>
      </c>
      <c r="F313" s="132" t="str">
        <f>査定協会提出用!F313</f>
        <v/>
      </c>
      <c r="G313" s="85" t="str">
        <f>査定協会提出用!G313</f>
        <v/>
      </c>
      <c r="H313" s="92" t="str">
        <f>査定協会提出用!H313</f>
        <v/>
      </c>
      <c r="I313" s="103" t="str">
        <f>査定協会提出用!I313</f>
        <v/>
      </c>
      <c r="J313" s="216" t="str">
        <f>査定協会提出用!J313</f>
        <v/>
      </c>
      <c r="K313" s="217">
        <f>査定協会提出用!K313</f>
        <v>0</v>
      </c>
      <c r="L313" s="113"/>
      <c r="M313" s="117" t="s">
        <v>14</v>
      </c>
      <c r="N313" s="124" t="s">
        <v>11</v>
      </c>
    </row>
    <row r="314" spans="2:14" ht="24.9" customHeight="1" x14ac:dyDescent="0.2">
      <c r="B314" s="51" t="str">
        <f>査定協会提出用!B314</f>
        <v/>
      </c>
      <c r="C314" s="60" t="str">
        <f>査定協会提出用!C314</f>
        <v/>
      </c>
      <c r="D314" s="68" t="str">
        <f>査定協会提出用!D314</f>
        <v/>
      </c>
      <c r="E314" s="73" t="str">
        <f>査定協会提出用!E314</f>
        <v/>
      </c>
      <c r="F314" s="132" t="str">
        <f>査定協会提出用!F314</f>
        <v/>
      </c>
      <c r="G314" s="85" t="str">
        <f>査定協会提出用!G314</f>
        <v/>
      </c>
      <c r="H314" s="92" t="str">
        <f>査定協会提出用!H314</f>
        <v/>
      </c>
      <c r="I314" s="103" t="str">
        <f>査定協会提出用!I314</f>
        <v/>
      </c>
      <c r="J314" s="216" t="str">
        <f>査定協会提出用!J314</f>
        <v/>
      </c>
      <c r="K314" s="217">
        <f>査定協会提出用!K314</f>
        <v>0</v>
      </c>
      <c r="L314" s="113"/>
      <c r="M314" s="117" t="s">
        <v>14</v>
      </c>
      <c r="N314" s="124" t="s">
        <v>11</v>
      </c>
    </row>
    <row r="315" spans="2:14" ht="24.9" customHeight="1" x14ac:dyDescent="0.2">
      <c r="B315" s="51" t="str">
        <f>査定協会提出用!B315</f>
        <v/>
      </c>
      <c r="C315" s="60" t="str">
        <f>査定協会提出用!C315</f>
        <v/>
      </c>
      <c r="D315" s="68" t="str">
        <f>査定協会提出用!D315</f>
        <v/>
      </c>
      <c r="E315" s="73" t="str">
        <f>査定協会提出用!E315</f>
        <v/>
      </c>
      <c r="F315" s="132" t="str">
        <f>査定協会提出用!F315</f>
        <v/>
      </c>
      <c r="G315" s="85" t="str">
        <f>査定協会提出用!G315</f>
        <v/>
      </c>
      <c r="H315" s="92" t="str">
        <f>査定協会提出用!H315</f>
        <v/>
      </c>
      <c r="I315" s="103" t="str">
        <f>査定協会提出用!I315</f>
        <v/>
      </c>
      <c r="J315" s="216" t="str">
        <f>査定協会提出用!J315</f>
        <v/>
      </c>
      <c r="K315" s="217">
        <f>査定協会提出用!K315</f>
        <v>0</v>
      </c>
      <c r="L315" s="113"/>
      <c r="M315" s="117" t="s">
        <v>14</v>
      </c>
      <c r="N315" s="124" t="s">
        <v>11</v>
      </c>
    </row>
    <row r="316" spans="2:14" ht="24.9" customHeight="1" x14ac:dyDescent="0.2">
      <c r="B316" s="51" t="str">
        <f>査定協会提出用!B316</f>
        <v/>
      </c>
      <c r="C316" s="60" t="str">
        <f>査定協会提出用!C316</f>
        <v/>
      </c>
      <c r="D316" s="68" t="str">
        <f>査定協会提出用!D316</f>
        <v/>
      </c>
      <c r="E316" s="73" t="str">
        <f>査定協会提出用!E316</f>
        <v/>
      </c>
      <c r="F316" s="132" t="str">
        <f>査定協会提出用!F316</f>
        <v/>
      </c>
      <c r="G316" s="85" t="str">
        <f>査定協会提出用!G316</f>
        <v/>
      </c>
      <c r="H316" s="92" t="str">
        <f>査定協会提出用!H316</f>
        <v/>
      </c>
      <c r="I316" s="103" t="str">
        <f>査定協会提出用!I316</f>
        <v/>
      </c>
      <c r="J316" s="216" t="str">
        <f>査定協会提出用!J316</f>
        <v/>
      </c>
      <c r="K316" s="217">
        <f>査定協会提出用!K316</f>
        <v>0</v>
      </c>
      <c r="L316" s="113"/>
      <c r="M316" s="117" t="s">
        <v>14</v>
      </c>
      <c r="N316" s="124" t="s">
        <v>11</v>
      </c>
    </row>
    <row r="317" spans="2:14" ht="24.9" customHeight="1" x14ac:dyDescent="0.2">
      <c r="B317" s="51" t="str">
        <f>査定協会提出用!B317</f>
        <v/>
      </c>
      <c r="C317" s="60" t="str">
        <f>査定協会提出用!C317</f>
        <v/>
      </c>
      <c r="D317" s="68" t="str">
        <f>査定協会提出用!D317</f>
        <v/>
      </c>
      <c r="E317" s="73" t="str">
        <f>査定協会提出用!E317</f>
        <v/>
      </c>
      <c r="F317" s="132" t="str">
        <f>査定協会提出用!F317</f>
        <v/>
      </c>
      <c r="G317" s="85" t="str">
        <f>査定協会提出用!G317</f>
        <v/>
      </c>
      <c r="H317" s="92" t="str">
        <f>査定協会提出用!H317</f>
        <v/>
      </c>
      <c r="I317" s="103" t="str">
        <f>査定協会提出用!I317</f>
        <v/>
      </c>
      <c r="J317" s="216" t="str">
        <f>査定協会提出用!J317</f>
        <v/>
      </c>
      <c r="K317" s="217">
        <f>査定協会提出用!K317</f>
        <v>0</v>
      </c>
      <c r="L317" s="113"/>
      <c r="M317" s="117" t="s">
        <v>14</v>
      </c>
      <c r="N317" s="124" t="s">
        <v>11</v>
      </c>
    </row>
    <row r="318" spans="2:14" ht="24.9" customHeight="1" x14ac:dyDescent="0.2">
      <c r="B318" s="51" t="str">
        <f>査定協会提出用!B318</f>
        <v/>
      </c>
      <c r="C318" s="60" t="str">
        <f>査定協会提出用!C318</f>
        <v/>
      </c>
      <c r="D318" s="68" t="str">
        <f>査定協会提出用!D318</f>
        <v/>
      </c>
      <c r="E318" s="73" t="str">
        <f>査定協会提出用!E318</f>
        <v/>
      </c>
      <c r="F318" s="132" t="str">
        <f>査定協会提出用!F318</f>
        <v/>
      </c>
      <c r="G318" s="85" t="str">
        <f>査定協会提出用!G318</f>
        <v/>
      </c>
      <c r="H318" s="92" t="str">
        <f>査定協会提出用!H318</f>
        <v/>
      </c>
      <c r="I318" s="103" t="str">
        <f>査定協会提出用!I318</f>
        <v/>
      </c>
      <c r="J318" s="216" t="str">
        <f>査定協会提出用!J318</f>
        <v/>
      </c>
      <c r="K318" s="217">
        <f>査定協会提出用!K318</f>
        <v>0</v>
      </c>
      <c r="L318" s="113"/>
      <c r="M318" s="117" t="s">
        <v>14</v>
      </c>
      <c r="N318" s="124" t="s">
        <v>11</v>
      </c>
    </row>
    <row r="319" spans="2:14" ht="24.9" customHeight="1" x14ac:dyDescent="0.2">
      <c r="B319" s="51" t="str">
        <f>査定協会提出用!B319</f>
        <v/>
      </c>
      <c r="C319" s="60" t="str">
        <f>査定協会提出用!C319</f>
        <v/>
      </c>
      <c r="D319" s="68" t="str">
        <f>査定協会提出用!D319</f>
        <v/>
      </c>
      <c r="E319" s="73" t="str">
        <f>査定協会提出用!E319</f>
        <v/>
      </c>
      <c r="F319" s="132" t="str">
        <f>査定協会提出用!F319</f>
        <v/>
      </c>
      <c r="G319" s="85" t="str">
        <f>査定協会提出用!G319</f>
        <v/>
      </c>
      <c r="H319" s="92" t="str">
        <f>査定協会提出用!H319</f>
        <v/>
      </c>
      <c r="I319" s="103" t="str">
        <f>査定協会提出用!I319</f>
        <v/>
      </c>
      <c r="J319" s="216" t="str">
        <f>査定協会提出用!J319</f>
        <v/>
      </c>
      <c r="K319" s="217">
        <f>査定協会提出用!K319</f>
        <v>0</v>
      </c>
      <c r="L319" s="113"/>
      <c r="M319" s="117" t="s">
        <v>14</v>
      </c>
      <c r="N319" s="124" t="s">
        <v>11</v>
      </c>
    </row>
    <row r="320" spans="2:14" ht="24.9" customHeight="1" x14ac:dyDescent="0.2">
      <c r="B320" s="52" t="str">
        <f>査定協会提出用!B320</f>
        <v/>
      </c>
      <c r="C320" s="61" t="str">
        <f>査定協会提出用!C320</f>
        <v/>
      </c>
      <c r="D320" s="69" t="str">
        <f>査定協会提出用!D320</f>
        <v/>
      </c>
      <c r="E320" s="74" t="str">
        <f>査定協会提出用!E320</f>
        <v/>
      </c>
      <c r="F320" s="81" t="str">
        <f>査定協会提出用!F320</f>
        <v/>
      </c>
      <c r="G320" s="86" t="str">
        <f>査定協会提出用!G320</f>
        <v/>
      </c>
      <c r="H320" s="93" t="str">
        <f>査定協会提出用!H320</f>
        <v/>
      </c>
      <c r="I320" s="104" t="str">
        <f>査定協会提出用!I320</f>
        <v/>
      </c>
      <c r="J320" s="218" t="str">
        <f>査定協会提出用!J320</f>
        <v/>
      </c>
      <c r="K320" s="219">
        <f>査定協会提出用!K320</f>
        <v>0</v>
      </c>
      <c r="L320" s="114"/>
      <c r="M320" s="118" t="s">
        <v>14</v>
      </c>
      <c r="N320" s="125" t="s">
        <v>11</v>
      </c>
    </row>
    <row r="321" spans="2:14" ht="24.9" customHeight="1" x14ac:dyDescent="0.2">
      <c r="B321" s="50" t="str">
        <f>査定協会提出用!B321</f>
        <v/>
      </c>
      <c r="C321" s="59" t="str">
        <f>査定協会提出用!C321</f>
        <v/>
      </c>
      <c r="D321" s="67" t="str">
        <f>査定協会提出用!D321</f>
        <v/>
      </c>
      <c r="E321" s="72" t="str">
        <f>査定協会提出用!E321</f>
        <v/>
      </c>
      <c r="F321" s="131" t="str">
        <f>査定協会提出用!F321</f>
        <v/>
      </c>
      <c r="G321" s="84" t="str">
        <f>査定協会提出用!G321</f>
        <v/>
      </c>
      <c r="H321" s="91" t="str">
        <f>査定協会提出用!H321</f>
        <v/>
      </c>
      <c r="I321" s="102" t="str">
        <f>査定協会提出用!I321</f>
        <v/>
      </c>
      <c r="J321" s="214" t="str">
        <f>査定協会提出用!J321</f>
        <v/>
      </c>
      <c r="K321" s="215">
        <f>査定協会提出用!K321</f>
        <v>0</v>
      </c>
      <c r="L321" s="112"/>
      <c r="M321" s="116" t="s">
        <v>14</v>
      </c>
      <c r="N321" s="123" t="s">
        <v>11</v>
      </c>
    </row>
    <row r="322" spans="2:14" ht="24.9" customHeight="1" x14ac:dyDescent="0.2">
      <c r="B322" s="51" t="str">
        <f>査定協会提出用!B322</f>
        <v/>
      </c>
      <c r="C322" s="60" t="str">
        <f>査定協会提出用!C322</f>
        <v/>
      </c>
      <c r="D322" s="68" t="str">
        <f>査定協会提出用!D322</f>
        <v/>
      </c>
      <c r="E322" s="73" t="str">
        <f>査定協会提出用!E322</f>
        <v/>
      </c>
      <c r="F322" s="132" t="str">
        <f>査定協会提出用!F322</f>
        <v/>
      </c>
      <c r="G322" s="85" t="str">
        <f>査定協会提出用!G322</f>
        <v/>
      </c>
      <c r="H322" s="92" t="str">
        <f>査定協会提出用!H322</f>
        <v/>
      </c>
      <c r="I322" s="103" t="str">
        <f>査定協会提出用!I322</f>
        <v/>
      </c>
      <c r="J322" s="216" t="str">
        <f>査定協会提出用!J322</f>
        <v/>
      </c>
      <c r="K322" s="217">
        <f>査定協会提出用!K322</f>
        <v>0</v>
      </c>
      <c r="L322" s="113"/>
      <c r="M322" s="117" t="s">
        <v>14</v>
      </c>
      <c r="N322" s="124" t="s">
        <v>11</v>
      </c>
    </row>
    <row r="323" spans="2:14" ht="24.9" customHeight="1" x14ac:dyDescent="0.2">
      <c r="B323" s="51" t="str">
        <f>査定協会提出用!B323</f>
        <v/>
      </c>
      <c r="C323" s="60" t="str">
        <f>査定協会提出用!C323</f>
        <v/>
      </c>
      <c r="D323" s="68" t="str">
        <f>査定協会提出用!D323</f>
        <v/>
      </c>
      <c r="E323" s="73" t="str">
        <f>査定協会提出用!E323</f>
        <v/>
      </c>
      <c r="F323" s="132" t="str">
        <f>査定協会提出用!F323</f>
        <v/>
      </c>
      <c r="G323" s="85" t="str">
        <f>査定協会提出用!G323</f>
        <v/>
      </c>
      <c r="H323" s="92" t="str">
        <f>査定協会提出用!H323</f>
        <v/>
      </c>
      <c r="I323" s="103" t="str">
        <f>査定協会提出用!I323</f>
        <v/>
      </c>
      <c r="J323" s="216" t="str">
        <f>査定協会提出用!J323</f>
        <v/>
      </c>
      <c r="K323" s="217">
        <f>査定協会提出用!K323</f>
        <v>0</v>
      </c>
      <c r="L323" s="113"/>
      <c r="M323" s="117" t="s">
        <v>14</v>
      </c>
      <c r="N323" s="124" t="s">
        <v>11</v>
      </c>
    </row>
    <row r="324" spans="2:14" ht="24.9" customHeight="1" x14ac:dyDescent="0.2">
      <c r="B324" s="51" t="str">
        <f>査定協会提出用!B324</f>
        <v/>
      </c>
      <c r="C324" s="60" t="str">
        <f>査定協会提出用!C324</f>
        <v/>
      </c>
      <c r="D324" s="68" t="str">
        <f>査定協会提出用!D324</f>
        <v/>
      </c>
      <c r="E324" s="73" t="str">
        <f>査定協会提出用!E324</f>
        <v/>
      </c>
      <c r="F324" s="132" t="str">
        <f>査定協会提出用!F324</f>
        <v/>
      </c>
      <c r="G324" s="85" t="str">
        <f>査定協会提出用!G324</f>
        <v/>
      </c>
      <c r="H324" s="92" t="str">
        <f>査定協会提出用!H324</f>
        <v/>
      </c>
      <c r="I324" s="103" t="str">
        <f>査定協会提出用!I324</f>
        <v/>
      </c>
      <c r="J324" s="216" t="str">
        <f>査定協会提出用!J324</f>
        <v/>
      </c>
      <c r="K324" s="217">
        <f>査定協会提出用!K324</f>
        <v>0</v>
      </c>
      <c r="L324" s="113"/>
      <c r="M324" s="117" t="s">
        <v>14</v>
      </c>
      <c r="N324" s="124" t="s">
        <v>11</v>
      </c>
    </row>
    <row r="325" spans="2:14" ht="24.9" customHeight="1" x14ac:dyDescent="0.2">
      <c r="B325" s="51" t="str">
        <f>査定協会提出用!B325</f>
        <v/>
      </c>
      <c r="C325" s="60" t="str">
        <f>査定協会提出用!C325</f>
        <v/>
      </c>
      <c r="D325" s="68" t="str">
        <f>査定協会提出用!D325</f>
        <v/>
      </c>
      <c r="E325" s="73" t="str">
        <f>査定協会提出用!E325</f>
        <v/>
      </c>
      <c r="F325" s="132" t="str">
        <f>査定協会提出用!F325</f>
        <v/>
      </c>
      <c r="G325" s="85" t="str">
        <f>査定協会提出用!G325</f>
        <v/>
      </c>
      <c r="H325" s="92" t="str">
        <f>査定協会提出用!H325</f>
        <v/>
      </c>
      <c r="I325" s="103" t="str">
        <f>査定協会提出用!I325</f>
        <v/>
      </c>
      <c r="J325" s="216" t="str">
        <f>査定協会提出用!J325</f>
        <v/>
      </c>
      <c r="K325" s="217">
        <f>査定協会提出用!K325</f>
        <v>0</v>
      </c>
      <c r="L325" s="113"/>
      <c r="M325" s="117" t="s">
        <v>14</v>
      </c>
      <c r="N325" s="124" t="s">
        <v>11</v>
      </c>
    </row>
    <row r="326" spans="2:14" ht="24.9" customHeight="1" x14ac:dyDescent="0.2">
      <c r="B326" s="51" t="str">
        <f>査定協会提出用!B326</f>
        <v/>
      </c>
      <c r="C326" s="60" t="str">
        <f>査定協会提出用!C326</f>
        <v/>
      </c>
      <c r="D326" s="68" t="str">
        <f>査定協会提出用!D326</f>
        <v/>
      </c>
      <c r="E326" s="73" t="str">
        <f>査定協会提出用!E326</f>
        <v/>
      </c>
      <c r="F326" s="132" t="str">
        <f>査定協会提出用!F326</f>
        <v/>
      </c>
      <c r="G326" s="85" t="str">
        <f>査定協会提出用!G326</f>
        <v/>
      </c>
      <c r="H326" s="92" t="str">
        <f>査定協会提出用!H326</f>
        <v/>
      </c>
      <c r="I326" s="103" t="str">
        <f>査定協会提出用!I326</f>
        <v/>
      </c>
      <c r="J326" s="216" t="str">
        <f>査定協会提出用!J326</f>
        <v/>
      </c>
      <c r="K326" s="217">
        <f>査定協会提出用!K326</f>
        <v>0</v>
      </c>
      <c r="L326" s="113"/>
      <c r="M326" s="117" t="s">
        <v>14</v>
      </c>
      <c r="N326" s="124" t="s">
        <v>11</v>
      </c>
    </row>
    <row r="327" spans="2:14" ht="24.9" customHeight="1" x14ac:dyDescent="0.2">
      <c r="B327" s="51" t="str">
        <f>査定協会提出用!B327</f>
        <v/>
      </c>
      <c r="C327" s="60" t="str">
        <f>査定協会提出用!C327</f>
        <v/>
      </c>
      <c r="D327" s="68" t="str">
        <f>査定協会提出用!D327</f>
        <v/>
      </c>
      <c r="E327" s="73" t="str">
        <f>査定協会提出用!E327</f>
        <v/>
      </c>
      <c r="F327" s="132" t="str">
        <f>査定協会提出用!F327</f>
        <v/>
      </c>
      <c r="G327" s="85" t="str">
        <f>査定協会提出用!G327</f>
        <v/>
      </c>
      <c r="H327" s="92" t="str">
        <f>査定協会提出用!H327</f>
        <v/>
      </c>
      <c r="I327" s="103" t="str">
        <f>査定協会提出用!I327</f>
        <v/>
      </c>
      <c r="J327" s="216" t="str">
        <f>査定協会提出用!J327</f>
        <v/>
      </c>
      <c r="K327" s="217">
        <f>査定協会提出用!K327</f>
        <v>0</v>
      </c>
      <c r="L327" s="113"/>
      <c r="M327" s="117" t="s">
        <v>14</v>
      </c>
      <c r="N327" s="124" t="s">
        <v>11</v>
      </c>
    </row>
    <row r="328" spans="2:14" ht="24.9" customHeight="1" x14ac:dyDescent="0.2">
      <c r="B328" s="51" t="str">
        <f>査定協会提出用!B328</f>
        <v/>
      </c>
      <c r="C328" s="60" t="str">
        <f>査定協会提出用!C328</f>
        <v/>
      </c>
      <c r="D328" s="68" t="str">
        <f>査定協会提出用!D328</f>
        <v/>
      </c>
      <c r="E328" s="73" t="str">
        <f>査定協会提出用!E328</f>
        <v/>
      </c>
      <c r="F328" s="132" t="str">
        <f>査定協会提出用!F328</f>
        <v/>
      </c>
      <c r="G328" s="85" t="str">
        <f>査定協会提出用!G328</f>
        <v/>
      </c>
      <c r="H328" s="92" t="str">
        <f>査定協会提出用!H328</f>
        <v/>
      </c>
      <c r="I328" s="103" t="str">
        <f>査定協会提出用!I328</f>
        <v/>
      </c>
      <c r="J328" s="216" t="str">
        <f>査定協会提出用!J328</f>
        <v/>
      </c>
      <c r="K328" s="217">
        <f>査定協会提出用!K328</f>
        <v>0</v>
      </c>
      <c r="L328" s="113"/>
      <c r="M328" s="117" t="s">
        <v>14</v>
      </c>
      <c r="N328" s="124" t="s">
        <v>11</v>
      </c>
    </row>
    <row r="329" spans="2:14" ht="24.9" customHeight="1" x14ac:dyDescent="0.2">
      <c r="B329" s="51" t="str">
        <f>査定協会提出用!B329</f>
        <v/>
      </c>
      <c r="C329" s="60" t="str">
        <f>査定協会提出用!C329</f>
        <v/>
      </c>
      <c r="D329" s="68" t="str">
        <f>査定協会提出用!D329</f>
        <v/>
      </c>
      <c r="E329" s="73" t="str">
        <f>査定協会提出用!E329</f>
        <v/>
      </c>
      <c r="F329" s="132" t="str">
        <f>査定協会提出用!F329</f>
        <v/>
      </c>
      <c r="G329" s="85" t="str">
        <f>査定協会提出用!G329</f>
        <v/>
      </c>
      <c r="H329" s="92" t="str">
        <f>査定協会提出用!H329</f>
        <v/>
      </c>
      <c r="I329" s="103" t="str">
        <f>査定協会提出用!I329</f>
        <v/>
      </c>
      <c r="J329" s="216" t="str">
        <f>査定協会提出用!J329</f>
        <v/>
      </c>
      <c r="K329" s="217">
        <f>査定協会提出用!K329</f>
        <v>0</v>
      </c>
      <c r="L329" s="113"/>
      <c r="M329" s="117" t="s">
        <v>14</v>
      </c>
      <c r="N329" s="124" t="s">
        <v>11</v>
      </c>
    </row>
    <row r="330" spans="2:14" ht="24.9" customHeight="1" x14ac:dyDescent="0.2">
      <c r="B330" s="51" t="str">
        <f>査定協会提出用!B330</f>
        <v/>
      </c>
      <c r="C330" s="60" t="str">
        <f>査定協会提出用!C330</f>
        <v/>
      </c>
      <c r="D330" s="68" t="str">
        <f>査定協会提出用!D330</f>
        <v/>
      </c>
      <c r="E330" s="73" t="str">
        <f>査定協会提出用!E330</f>
        <v/>
      </c>
      <c r="F330" s="132" t="str">
        <f>査定協会提出用!F330</f>
        <v/>
      </c>
      <c r="G330" s="85" t="str">
        <f>査定協会提出用!G330</f>
        <v/>
      </c>
      <c r="H330" s="92" t="str">
        <f>査定協会提出用!H330</f>
        <v/>
      </c>
      <c r="I330" s="103" t="str">
        <f>査定協会提出用!I330</f>
        <v/>
      </c>
      <c r="J330" s="216" t="str">
        <f>査定協会提出用!J330</f>
        <v/>
      </c>
      <c r="K330" s="217">
        <f>査定協会提出用!K330</f>
        <v>0</v>
      </c>
      <c r="L330" s="113"/>
      <c r="M330" s="117" t="s">
        <v>14</v>
      </c>
      <c r="N330" s="124" t="s">
        <v>11</v>
      </c>
    </row>
    <row r="331" spans="2:14" ht="24.9" customHeight="1" x14ac:dyDescent="0.2">
      <c r="B331" s="51" t="str">
        <f>査定協会提出用!B331</f>
        <v/>
      </c>
      <c r="C331" s="60" t="str">
        <f>査定協会提出用!C331</f>
        <v/>
      </c>
      <c r="D331" s="68" t="str">
        <f>査定協会提出用!D331</f>
        <v/>
      </c>
      <c r="E331" s="73" t="str">
        <f>査定協会提出用!E331</f>
        <v/>
      </c>
      <c r="F331" s="132" t="str">
        <f>査定協会提出用!F331</f>
        <v/>
      </c>
      <c r="G331" s="85" t="str">
        <f>査定協会提出用!G331</f>
        <v/>
      </c>
      <c r="H331" s="92" t="str">
        <f>査定協会提出用!H331</f>
        <v/>
      </c>
      <c r="I331" s="103" t="str">
        <f>査定協会提出用!I331</f>
        <v/>
      </c>
      <c r="J331" s="216" t="str">
        <f>査定協会提出用!J331</f>
        <v/>
      </c>
      <c r="K331" s="217">
        <f>査定協会提出用!K331</f>
        <v>0</v>
      </c>
      <c r="L331" s="113"/>
      <c r="M331" s="117" t="s">
        <v>14</v>
      </c>
      <c r="N331" s="124" t="s">
        <v>11</v>
      </c>
    </row>
    <row r="332" spans="2:14" ht="24.9" customHeight="1" x14ac:dyDescent="0.2">
      <c r="B332" s="51" t="str">
        <f>査定協会提出用!B332</f>
        <v/>
      </c>
      <c r="C332" s="60" t="str">
        <f>査定協会提出用!C332</f>
        <v/>
      </c>
      <c r="D332" s="68" t="str">
        <f>査定協会提出用!D332</f>
        <v/>
      </c>
      <c r="E332" s="73" t="str">
        <f>査定協会提出用!E332</f>
        <v/>
      </c>
      <c r="F332" s="132" t="str">
        <f>査定協会提出用!F332</f>
        <v/>
      </c>
      <c r="G332" s="85" t="str">
        <f>査定協会提出用!G332</f>
        <v/>
      </c>
      <c r="H332" s="92" t="str">
        <f>査定協会提出用!H332</f>
        <v/>
      </c>
      <c r="I332" s="103" t="str">
        <f>査定協会提出用!I332</f>
        <v/>
      </c>
      <c r="J332" s="216" t="str">
        <f>査定協会提出用!J332</f>
        <v/>
      </c>
      <c r="K332" s="217">
        <f>査定協会提出用!K332</f>
        <v>0</v>
      </c>
      <c r="L332" s="113"/>
      <c r="M332" s="117" t="s">
        <v>14</v>
      </c>
      <c r="N332" s="124" t="s">
        <v>11</v>
      </c>
    </row>
    <row r="333" spans="2:14" ht="24.9" customHeight="1" x14ac:dyDescent="0.2">
      <c r="B333" s="51" t="str">
        <f>査定協会提出用!B333</f>
        <v/>
      </c>
      <c r="C333" s="60" t="str">
        <f>査定協会提出用!C333</f>
        <v/>
      </c>
      <c r="D333" s="68" t="str">
        <f>査定協会提出用!D333</f>
        <v/>
      </c>
      <c r="E333" s="73" t="str">
        <f>査定協会提出用!E333</f>
        <v/>
      </c>
      <c r="F333" s="132" t="str">
        <f>査定協会提出用!F333</f>
        <v/>
      </c>
      <c r="G333" s="85" t="str">
        <f>査定協会提出用!G333</f>
        <v/>
      </c>
      <c r="H333" s="92" t="str">
        <f>査定協会提出用!H333</f>
        <v/>
      </c>
      <c r="I333" s="103" t="str">
        <f>査定協会提出用!I333</f>
        <v/>
      </c>
      <c r="J333" s="216" t="str">
        <f>査定協会提出用!J333</f>
        <v/>
      </c>
      <c r="K333" s="217">
        <f>査定協会提出用!K333</f>
        <v>0</v>
      </c>
      <c r="L333" s="113"/>
      <c r="M333" s="117" t="s">
        <v>14</v>
      </c>
      <c r="N333" s="124" t="s">
        <v>11</v>
      </c>
    </row>
    <row r="334" spans="2:14" ht="24.9" customHeight="1" x14ac:dyDescent="0.2">
      <c r="B334" s="51" t="str">
        <f>査定協会提出用!B334</f>
        <v/>
      </c>
      <c r="C334" s="60" t="str">
        <f>査定協会提出用!C334</f>
        <v/>
      </c>
      <c r="D334" s="68" t="str">
        <f>査定協会提出用!D334</f>
        <v/>
      </c>
      <c r="E334" s="73" t="str">
        <f>査定協会提出用!E334</f>
        <v/>
      </c>
      <c r="F334" s="132" t="str">
        <f>査定協会提出用!F334</f>
        <v/>
      </c>
      <c r="G334" s="85" t="str">
        <f>査定協会提出用!G334</f>
        <v/>
      </c>
      <c r="H334" s="92" t="str">
        <f>査定協会提出用!H334</f>
        <v/>
      </c>
      <c r="I334" s="103" t="str">
        <f>査定協会提出用!I334</f>
        <v/>
      </c>
      <c r="J334" s="216" t="str">
        <f>査定協会提出用!J334</f>
        <v/>
      </c>
      <c r="K334" s="217">
        <f>査定協会提出用!K334</f>
        <v>0</v>
      </c>
      <c r="L334" s="113"/>
      <c r="M334" s="117" t="s">
        <v>14</v>
      </c>
      <c r="N334" s="124" t="s">
        <v>11</v>
      </c>
    </row>
    <row r="335" spans="2:14" ht="24.9" customHeight="1" x14ac:dyDescent="0.2">
      <c r="B335" s="51" t="str">
        <f>査定協会提出用!B335</f>
        <v/>
      </c>
      <c r="C335" s="60" t="str">
        <f>査定協会提出用!C335</f>
        <v/>
      </c>
      <c r="D335" s="68" t="str">
        <f>査定協会提出用!D335</f>
        <v/>
      </c>
      <c r="E335" s="73" t="str">
        <f>査定協会提出用!E335</f>
        <v/>
      </c>
      <c r="F335" s="132" t="str">
        <f>査定協会提出用!F335</f>
        <v/>
      </c>
      <c r="G335" s="85" t="str">
        <f>査定協会提出用!G335</f>
        <v/>
      </c>
      <c r="H335" s="92" t="str">
        <f>査定協会提出用!H335</f>
        <v/>
      </c>
      <c r="I335" s="103" t="str">
        <f>査定協会提出用!I335</f>
        <v/>
      </c>
      <c r="J335" s="216" t="str">
        <f>査定協会提出用!J335</f>
        <v/>
      </c>
      <c r="K335" s="217">
        <f>査定協会提出用!K335</f>
        <v>0</v>
      </c>
      <c r="L335" s="113"/>
      <c r="M335" s="117" t="s">
        <v>14</v>
      </c>
      <c r="N335" s="124" t="s">
        <v>11</v>
      </c>
    </row>
    <row r="336" spans="2:14" ht="24.9" customHeight="1" x14ac:dyDescent="0.2">
      <c r="B336" s="51" t="str">
        <f>査定協会提出用!B336</f>
        <v/>
      </c>
      <c r="C336" s="60" t="str">
        <f>査定協会提出用!C336</f>
        <v/>
      </c>
      <c r="D336" s="68" t="str">
        <f>査定協会提出用!D336</f>
        <v/>
      </c>
      <c r="E336" s="73" t="str">
        <f>査定協会提出用!E336</f>
        <v/>
      </c>
      <c r="F336" s="132" t="str">
        <f>査定協会提出用!F336</f>
        <v/>
      </c>
      <c r="G336" s="85" t="str">
        <f>査定協会提出用!G336</f>
        <v/>
      </c>
      <c r="H336" s="92" t="str">
        <f>査定協会提出用!H336</f>
        <v/>
      </c>
      <c r="I336" s="103" t="str">
        <f>査定協会提出用!I336</f>
        <v/>
      </c>
      <c r="J336" s="216" t="str">
        <f>査定協会提出用!J336</f>
        <v/>
      </c>
      <c r="K336" s="217">
        <f>査定協会提出用!K336</f>
        <v>0</v>
      </c>
      <c r="L336" s="113"/>
      <c r="M336" s="117" t="s">
        <v>14</v>
      </c>
      <c r="N336" s="124" t="s">
        <v>11</v>
      </c>
    </row>
    <row r="337" spans="2:14" ht="24.9" customHeight="1" x14ac:dyDescent="0.2">
      <c r="B337" s="51" t="str">
        <f>査定協会提出用!B337</f>
        <v/>
      </c>
      <c r="C337" s="60" t="str">
        <f>査定協会提出用!C337</f>
        <v/>
      </c>
      <c r="D337" s="68" t="str">
        <f>査定協会提出用!D337</f>
        <v/>
      </c>
      <c r="E337" s="73" t="str">
        <f>査定協会提出用!E337</f>
        <v/>
      </c>
      <c r="F337" s="132" t="str">
        <f>査定協会提出用!F337</f>
        <v/>
      </c>
      <c r="G337" s="85" t="str">
        <f>査定協会提出用!G337</f>
        <v/>
      </c>
      <c r="H337" s="92" t="str">
        <f>査定協会提出用!H337</f>
        <v/>
      </c>
      <c r="I337" s="103" t="str">
        <f>査定協会提出用!I337</f>
        <v/>
      </c>
      <c r="J337" s="216" t="str">
        <f>査定協会提出用!J337</f>
        <v/>
      </c>
      <c r="K337" s="217">
        <f>査定協会提出用!K337</f>
        <v>0</v>
      </c>
      <c r="L337" s="113"/>
      <c r="M337" s="117" t="s">
        <v>14</v>
      </c>
      <c r="N337" s="124" t="s">
        <v>11</v>
      </c>
    </row>
    <row r="338" spans="2:14" ht="24.9" customHeight="1" x14ac:dyDescent="0.2">
      <c r="B338" s="51" t="str">
        <f>査定協会提出用!B338</f>
        <v/>
      </c>
      <c r="C338" s="60" t="str">
        <f>査定協会提出用!C338</f>
        <v/>
      </c>
      <c r="D338" s="68" t="str">
        <f>査定協会提出用!D338</f>
        <v/>
      </c>
      <c r="E338" s="73" t="str">
        <f>査定協会提出用!E338</f>
        <v/>
      </c>
      <c r="F338" s="132" t="str">
        <f>査定協会提出用!F338</f>
        <v/>
      </c>
      <c r="G338" s="85" t="str">
        <f>査定協会提出用!G338</f>
        <v/>
      </c>
      <c r="H338" s="92" t="str">
        <f>査定協会提出用!H338</f>
        <v/>
      </c>
      <c r="I338" s="103" t="str">
        <f>査定協会提出用!I338</f>
        <v/>
      </c>
      <c r="J338" s="216" t="str">
        <f>査定協会提出用!J338</f>
        <v/>
      </c>
      <c r="K338" s="217">
        <f>査定協会提出用!K338</f>
        <v>0</v>
      </c>
      <c r="L338" s="113"/>
      <c r="M338" s="117" t="s">
        <v>14</v>
      </c>
      <c r="N338" s="124" t="s">
        <v>11</v>
      </c>
    </row>
    <row r="339" spans="2:14" ht="24.9" customHeight="1" x14ac:dyDescent="0.2">
      <c r="B339" s="51" t="str">
        <f>査定協会提出用!B339</f>
        <v/>
      </c>
      <c r="C339" s="60" t="str">
        <f>査定協会提出用!C339</f>
        <v/>
      </c>
      <c r="D339" s="68" t="str">
        <f>査定協会提出用!D339</f>
        <v/>
      </c>
      <c r="E339" s="73" t="str">
        <f>査定協会提出用!E339</f>
        <v/>
      </c>
      <c r="F339" s="132" t="str">
        <f>査定協会提出用!F339</f>
        <v/>
      </c>
      <c r="G339" s="85" t="str">
        <f>査定協会提出用!G339</f>
        <v/>
      </c>
      <c r="H339" s="92" t="str">
        <f>査定協会提出用!H339</f>
        <v/>
      </c>
      <c r="I339" s="103" t="str">
        <f>査定協会提出用!I339</f>
        <v/>
      </c>
      <c r="J339" s="216" t="str">
        <f>査定協会提出用!J339</f>
        <v/>
      </c>
      <c r="K339" s="217">
        <f>査定協会提出用!K339</f>
        <v>0</v>
      </c>
      <c r="L339" s="113"/>
      <c r="M339" s="117" t="s">
        <v>14</v>
      </c>
      <c r="N339" s="124" t="s">
        <v>11</v>
      </c>
    </row>
    <row r="340" spans="2:14" ht="24.9" customHeight="1" x14ac:dyDescent="0.2">
      <c r="B340" s="52" t="str">
        <f>査定協会提出用!B340</f>
        <v/>
      </c>
      <c r="C340" s="61" t="str">
        <f>査定協会提出用!C340</f>
        <v/>
      </c>
      <c r="D340" s="69" t="str">
        <f>査定協会提出用!D340</f>
        <v/>
      </c>
      <c r="E340" s="74" t="str">
        <f>査定協会提出用!E340</f>
        <v/>
      </c>
      <c r="F340" s="81" t="str">
        <f>査定協会提出用!F340</f>
        <v/>
      </c>
      <c r="G340" s="86" t="str">
        <f>査定協会提出用!G340</f>
        <v/>
      </c>
      <c r="H340" s="93" t="str">
        <f>査定協会提出用!H340</f>
        <v/>
      </c>
      <c r="I340" s="104" t="str">
        <f>査定協会提出用!I340</f>
        <v/>
      </c>
      <c r="J340" s="218" t="str">
        <f>査定協会提出用!J340</f>
        <v/>
      </c>
      <c r="K340" s="219">
        <f>査定協会提出用!K340</f>
        <v>0</v>
      </c>
      <c r="L340" s="114"/>
      <c r="M340" s="118" t="s">
        <v>14</v>
      </c>
      <c r="N340" s="125" t="s">
        <v>11</v>
      </c>
    </row>
    <row r="341" spans="2:14" ht="24.9" customHeight="1" x14ac:dyDescent="0.2">
      <c r="B341" s="50" t="str">
        <f>査定協会提出用!B341</f>
        <v/>
      </c>
      <c r="C341" s="59" t="str">
        <f>査定協会提出用!C341</f>
        <v/>
      </c>
      <c r="D341" s="67" t="str">
        <f>査定協会提出用!D341</f>
        <v/>
      </c>
      <c r="E341" s="72" t="str">
        <f>査定協会提出用!E341</f>
        <v/>
      </c>
      <c r="F341" s="131" t="str">
        <f>査定協会提出用!F341</f>
        <v/>
      </c>
      <c r="G341" s="84" t="str">
        <f>査定協会提出用!G341</f>
        <v/>
      </c>
      <c r="H341" s="91" t="str">
        <f>査定協会提出用!H341</f>
        <v/>
      </c>
      <c r="I341" s="102" t="str">
        <f>査定協会提出用!I341</f>
        <v/>
      </c>
      <c r="J341" s="214" t="str">
        <f>査定協会提出用!J341</f>
        <v/>
      </c>
      <c r="K341" s="215">
        <f>査定協会提出用!K341</f>
        <v>0</v>
      </c>
      <c r="L341" s="112"/>
      <c r="M341" s="116" t="s">
        <v>14</v>
      </c>
      <c r="N341" s="123" t="s">
        <v>11</v>
      </c>
    </row>
    <row r="342" spans="2:14" ht="24.9" customHeight="1" x14ac:dyDescent="0.2">
      <c r="B342" s="51" t="str">
        <f>査定協会提出用!B342</f>
        <v/>
      </c>
      <c r="C342" s="60" t="str">
        <f>査定協会提出用!C342</f>
        <v/>
      </c>
      <c r="D342" s="68" t="str">
        <f>査定協会提出用!D342</f>
        <v/>
      </c>
      <c r="E342" s="73" t="str">
        <f>査定協会提出用!E342</f>
        <v/>
      </c>
      <c r="F342" s="132" t="str">
        <f>査定協会提出用!F342</f>
        <v/>
      </c>
      <c r="G342" s="85" t="str">
        <f>査定協会提出用!G342</f>
        <v/>
      </c>
      <c r="H342" s="92" t="str">
        <f>査定協会提出用!H342</f>
        <v/>
      </c>
      <c r="I342" s="103" t="str">
        <f>査定協会提出用!I342</f>
        <v/>
      </c>
      <c r="J342" s="216" t="str">
        <f>査定協会提出用!J342</f>
        <v/>
      </c>
      <c r="K342" s="217">
        <f>査定協会提出用!K342</f>
        <v>0</v>
      </c>
      <c r="L342" s="113"/>
      <c r="M342" s="117" t="s">
        <v>14</v>
      </c>
      <c r="N342" s="124" t="s">
        <v>11</v>
      </c>
    </row>
    <row r="343" spans="2:14" ht="24.9" customHeight="1" x14ac:dyDescent="0.2">
      <c r="B343" s="51" t="str">
        <f>査定協会提出用!B343</f>
        <v/>
      </c>
      <c r="C343" s="60" t="str">
        <f>査定協会提出用!C343</f>
        <v/>
      </c>
      <c r="D343" s="68" t="str">
        <f>査定協会提出用!D343</f>
        <v/>
      </c>
      <c r="E343" s="73" t="str">
        <f>査定協会提出用!E343</f>
        <v/>
      </c>
      <c r="F343" s="132" t="str">
        <f>査定協会提出用!F343</f>
        <v/>
      </c>
      <c r="G343" s="85" t="str">
        <f>査定協会提出用!G343</f>
        <v/>
      </c>
      <c r="H343" s="92" t="str">
        <f>査定協会提出用!H343</f>
        <v/>
      </c>
      <c r="I343" s="103" t="str">
        <f>査定協会提出用!I343</f>
        <v/>
      </c>
      <c r="J343" s="216" t="str">
        <f>査定協会提出用!J343</f>
        <v/>
      </c>
      <c r="K343" s="217">
        <f>査定協会提出用!K343</f>
        <v>0</v>
      </c>
      <c r="L343" s="113"/>
      <c r="M343" s="117" t="s">
        <v>14</v>
      </c>
      <c r="N343" s="124" t="s">
        <v>11</v>
      </c>
    </row>
    <row r="344" spans="2:14" ht="24.9" customHeight="1" x14ac:dyDescent="0.2">
      <c r="B344" s="51" t="str">
        <f>査定協会提出用!B344</f>
        <v/>
      </c>
      <c r="C344" s="60" t="str">
        <f>査定協会提出用!C344</f>
        <v/>
      </c>
      <c r="D344" s="68" t="str">
        <f>査定協会提出用!D344</f>
        <v/>
      </c>
      <c r="E344" s="73" t="str">
        <f>査定協会提出用!E344</f>
        <v/>
      </c>
      <c r="F344" s="132" t="str">
        <f>査定協会提出用!F344</f>
        <v/>
      </c>
      <c r="G344" s="85" t="str">
        <f>査定協会提出用!G344</f>
        <v/>
      </c>
      <c r="H344" s="92" t="str">
        <f>査定協会提出用!H344</f>
        <v/>
      </c>
      <c r="I344" s="103" t="str">
        <f>査定協会提出用!I344</f>
        <v/>
      </c>
      <c r="J344" s="216" t="str">
        <f>査定協会提出用!J344</f>
        <v/>
      </c>
      <c r="K344" s="217">
        <f>査定協会提出用!K344</f>
        <v>0</v>
      </c>
      <c r="L344" s="113"/>
      <c r="M344" s="117" t="s">
        <v>14</v>
      </c>
      <c r="N344" s="124" t="s">
        <v>11</v>
      </c>
    </row>
    <row r="345" spans="2:14" ht="24.9" customHeight="1" x14ac:dyDescent="0.2">
      <c r="B345" s="51" t="str">
        <f>査定協会提出用!B345</f>
        <v/>
      </c>
      <c r="C345" s="60" t="str">
        <f>査定協会提出用!C345</f>
        <v/>
      </c>
      <c r="D345" s="68" t="str">
        <f>査定協会提出用!D345</f>
        <v/>
      </c>
      <c r="E345" s="73" t="str">
        <f>査定協会提出用!E345</f>
        <v/>
      </c>
      <c r="F345" s="132" t="str">
        <f>査定協会提出用!F345</f>
        <v/>
      </c>
      <c r="G345" s="85" t="str">
        <f>査定協会提出用!G345</f>
        <v/>
      </c>
      <c r="H345" s="92" t="str">
        <f>査定協会提出用!H345</f>
        <v/>
      </c>
      <c r="I345" s="103" t="str">
        <f>査定協会提出用!I345</f>
        <v/>
      </c>
      <c r="J345" s="216" t="str">
        <f>査定協会提出用!J345</f>
        <v/>
      </c>
      <c r="K345" s="217">
        <f>査定協会提出用!K345</f>
        <v>0</v>
      </c>
      <c r="L345" s="113"/>
      <c r="M345" s="117" t="s">
        <v>14</v>
      </c>
      <c r="N345" s="124" t="s">
        <v>11</v>
      </c>
    </row>
    <row r="346" spans="2:14" ht="24.9" customHeight="1" x14ac:dyDescent="0.2">
      <c r="B346" s="51" t="str">
        <f>査定協会提出用!B346</f>
        <v/>
      </c>
      <c r="C346" s="60" t="str">
        <f>査定協会提出用!C346</f>
        <v/>
      </c>
      <c r="D346" s="68" t="str">
        <f>査定協会提出用!D346</f>
        <v/>
      </c>
      <c r="E346" s="73" t="str">
        <f>査定協会提出用!E346</f>
        <v/>
      </c>
      <c r="F346" s="132" t="str">
        <f>査定協会提出用!F346</f>
        <v/>
      </c>
      <c r="G346" s="85" t="str">
        <f>査定協会提出用!G346</f>
        <v/>
      </c>
      <c r="H346" s="92" t="str">
        <f>査定協会提出用!H346</f>
        <v/>
      </c>
      <c r="I346" s="103" t="str">
        <f>査定協会提出用!I346</f>
        <v/>
      </c>
      <c r="J346" s="216" t="str">
        <f>査定協会提出用!J346</f>
        <v/>
      </c>
      <c r="K346" s="217">
        <f>査定協会提出用!K346</f>
        <v>0</v>
      </c>
      <c r="L346" s="113"/>
      <c r="M346" s="117" t="s">
        <v>14</v>
      </c>
      <c r="N346" s="124" t="s">
        <v>11</v>
      </c>
    </row>
    <row r="347" spans="2:14" ht="24.9" customHeight="1" x14ac:dyDescent="0.2">
      <c r="B347" s="51" t="str">
        <f>査定協会提出用!B347</f>
        <v/>
      </c>
      <c r="C347" s="60" t="str">
        <f>査定協会提出用!C347</f>
        <v/>
      </c>
      <c r="D347" s="68" t="str">
        <f>査定協会提出用!D347</f>
        <v/>
      </c>
      <c r="E347" s="73" t="str">
        <f>査定協会提出用!E347</f>
        <v/>
      </c>
      <c r="F347" s="132" t="str">
        <f>査定協会提出用!F347</f>
        <v/>
      </c>
      <c r="G347" s="85" t="str">
        <f>査定協会提出用!G347</f>
        <v/>
      </c>
      <c r="H347" s="92" t="str">
        <f>査定協会提出用!H347</f>
        <v/>
      </c>
      <c r="I347" s="103" t="str">
        <f>査定協会提出用!I347</f>
        <v/>
      </c>
      <c r="J347" s="216" t="str">
        <f>査定協会提出用!J347</f>
        <v/>
      </c>
      <c r="K347" s="217">
        <f>査定協会提出用!K347</f>
        <v>0</v>
      </c>
      <c r="L347" s="113"/>
      <c r="M347" s="117" t="s">
        <v>14</v>
      </c>
      <c r="N347" s="124" t="s">
        <v>11</v>
      </c>
    </row>
    <row r="348" spans="2:14" ht="24.9" customHeight="1" x14ac:dyDescent="0.2">
      <c r="B348" s="51" t="str">
        <f>査定協会提出用!B348</f>
        <v/>
      </c>
      <c r="C348" s="60" t="str">
        <f>査定協会提出用!C348</f>
        <v/>
      </c>
      <c r="D348" s="68" t="str">
        <f>査定協会提出用!D348</f>
        <v/>
      </c>
      <c r="E348" s="73" t="str">
        <f>査定協会提出用!E348</f>
        <v/>
      </c>
      <c r="F348" s="132" t="str">
        <f>査定協会提出用!F348</f>
        <v/>
      </c>
      <c r="G348" s="85" t="str">
        <f>査定協会提出用!G348</f>
        <v/>
      </c>
      <c r="H348" s="92" t="str">
        <f>査定協会提出用!H348</f>
        <v/>
      </c>
      <c r="I348" s="103" t="str">
        <f>査定協会提出用!I348</f>
        <v/>
      </c>
      <c r="J348" s="216" t="str">
        <f>査定協会提出用!J348</f>
        <v/>
      </c>
      <c r="K348" s="217">
        <f>査定協会提出用!K348</f>
        <v>0</v>
      </c>
      <c r="L348" s="113"/>
      <c r="M348" s="117" t="s">
        <v>14</v>
      </c>
      <c r="N348" s="124" t="s">
        <v>11</v>
      </c>
    </row>
    <row r="349" spans="2:14" ht="24.9" customHeight="1" x14ac:dyDescent="0.2">
      <c r="B349" s="51" t="str">
        <f>査定協会提出用!B349</f>
        <v/>
      </c>
      <c r="C349" s="60" t="str">
        <f>査定協会提出用!C349</f>
        <v/>
      </c>
      <c r="D349" s="68" t="str">
        <f>査定協会提出用!D349</f>
        <v/>
      </c>
      <c r="E349" s="73" t="str">
        <f>査定協会提出用!E349</f>
        <v/>
      </c>
      <c r="F349" s="132" t="str">
        <f>査定協会提出用!F349</f>
        <v/>
      </c>
      <c r="G349" s="85" t="str">
        <f>査定協会提出用!G349</f>
        <v/>
      </c>
      <c r="H349" s="92" t="str">
        <f>査定協会提出用!H349</f>
        <v/>
      </c>
      <c r="I349" s="103" t="str">
        <f>査定協会提出用!I349</f>
        <v/>
      </c>
      <c r="J349" s="216" t="str">
        <f>査定協会提出用!J349</f>
        <v/>
      </c>
      <c r="K349" s="217">
        <f>査定協会提出用!K349</f>
        <v>0</v>
      </c>
      <c r="L349" s="113"/>
      <c r="M349" s="117" t="s">
        <v>14</v>
      </c>
      <c r="N349" s="124" t="s">
        <v>11</v>
      </c>
    </row>
    <row r="350" spans="2:14" ht="24.9" customHeight="1" x14ac:dyDescent="0.2">
      <c r="B350" s="51" t="str">
        <f>査定協会提出用!B350</f>
        <v/>
      </c>
      <c r="C350" s="60" t="str">
        <f>査定協会提出用!C350</f>
        <v/>
      </c>
      <c r="D350" s="68" t="str">
        <f>査定協会提出用!D350</f>
        <v/>
      </c>
      <c r="E350" s="73" t="str">
        <f>査定協会提出用!E350</f>
        <v/>
      </c>
      <c r="F350" s="132" t="str">
        <f>査定協会提出用!F350</f>
        <v/>
      </c>
      <c r="G350" s="85" t="str">
        <f>査定協会提出用!G350</f>
        <v/>
      </c>
      <c r="H350" s="92" t="str">
        <f>査定協会提出用!H350</f>
        <v/>
      </c>
      <c r="I350" s="103" t="str">
        <f>査定協会提出用!I350</f>
        <v/>
      </c>
      <c r="J350" s="216" t="str">
        <f>査定協会提出用!J350</f>
        <v/>
      </c>
      <c r="K350" s="217">
        <f>査定協会提出用!K350</f>
        <v>0</v>
      </c>
      <c r="L350" s="113"/>
      <c r="M350" s="117" t="s">
        <v>14</v>
      </c>
      <c r="N350" s="124" t="s">
        <v>11</v>
      </c>
    </row>
    <row r="351" spans="2:14" ht="24.9" customHeight="1" x14ac:dyDescent="0.2">
      <c r="B351" s="51" t="str">
        <f>査定協会提出用!B351</f>
        <v/>
      </c>
      <c r="C351" s="60" t="str">
        <f>査定協会提出用!C351</f>
        <v/>
      </c>
      <c r="D351" s="68" t="str">
        <f>査定協会提出用!D351</f>
        <v/>
      </c>
      <c r="E351" s="73" t="str">
        <f>査定協会提出用!E351</f>
        <v/>
      </c>
      <c r="F351" s="132" t="str">
        <f>査定協会提出用!F351</f>
        <v/>
      </c>
      <c r="G351" s="85" t="str">
        <f>査定協会提出用!G351</f>
        <v/>
      </c>
      <c r="H351" s="92" t="str">
        <f>査定協会提出用!H351</f>
        <v/>
      </c>
      <c r="I351" s="103" t="str">
        <f>査定協会提出用!I351</f>
        <v/>
      </c>
      <c r="J351" s="216" t="str">
        <f>査定協会提出用!J351</f>
        <v/>
      </c>
      <c r="K351" s="217">
        <f>査定協会提出用!K351</f>
        <v>0</v>
      </c>
      <c r="L351" s="113"/>
      <c r="M351" s="117" t="s">
        <v>14</v>
      </c>
      <c r="N351" s="124" t="s">
        <v>11</v>
      </c>
    </row>
    <row r="352" spans="2:14" ht="24.9" customHeight="1" x14ac:dyDescent="0.2">
      <c r="B352" s="51" t="str">
        <f>査定協会提出用!B352</f>
        <v/>
      </c>
      <c r="C352" s="60" t="str">
        <f>査定協会提出用!C352</f>
        <v/>
      </c>
      <c r="D352" s="68" t="str">
        <f>査定協会提出用!D352</f>
        <v/>
      </c>
      <c r="E352" s="73" t="str">
        <f>査定協会提出用!E352</f>
        <v/>
      </c>
      <c r="F352" s="132" t="str">
        <f>査定協会提出用!F352</f>
        <v/>
      </c>
      <c r="G352" s="85" t="str">
        <f>査定協会提出用!G352</f>
        <v/>
      </c>
      <c r="H352" s="92" t="str">
        <f>査定協会提出用!H352</f>
        <v/>
      </c>
      <c r="I352" s="103" t="str">
        <f>査定協会提出用!I352</f>
        <v/>
      </c>
      <c r="J352" s="216" t="str">
        <f>査定協会提出用!J352</f>
        <v/>
      </c>
      <c r="K352" s="217">
        <f>査定協会提出用!K352</f>
        <v>0</v>
      </c>
      <c r="L352" s="113"/>
      <c r="M352" s="117" t="s">
        <v>14</v>
      </c>
      <c r="N352" s="124" t="s">
        <v>11</v>
      </c>
    </row>
    <row r="353" spans="2:14" ht="24.9" customHeight="1" x14ac:dyDescent="0.2">
      <c r="B353" s="51" t="str">
        <f>査定協会提出用!B353</f>
        <v/>
      </c>
      <c r="C353" s="60" t="str">
        <f>査定協会提出用!C353</f>
        <v/>
      </c>
      <c r="D353" s="68" t="str">
        <f>査定協会提出用!D353</f>
        <v/>
      </c>
      <c r="E353" s="73" t="str">
        <f>査定協会提出用!E353</f>
        <v/>
      </c>
      <c r="F353" s="132" t="str">
        <f>査定協会提出用!F353</f>
        <v/>
      </c>
      <c r="G353" s="85" t="str">
        <f>査定協会提出用!G353</f>
        <v/>
      </c>
      <c r="H353" s="92" t="str">
        <f>査定協会提出用!H353</f>
        <v/>
      </c>
      <c r="I353" s="103" t="str">
        <f>査定協会提出用!I353</f>
        <v/>
      </c>
      <c r="J353" s="216" t="str">
        <f>査定協会提出用!J353</f>
        <v/>
      </c>
      <c r="K353" s="217">
        <f>査定協会提出用!K353</f>
        <v>0</v>
      </c>
      <c r="L353" s="113"/>
      <c r="M353" s="117" t="s">
        <v>14</v>
      </c>
      <c r="N353" s="124" t="s">
        <v>11</v>
      </c>
    </row>
    <row r="354" spans="2:14" ht="24.9" customHeight="1" x14ac:dyDescent="0.2">
      <c r="B354" s="51" t="str">
        <f>査定協会提出用!B354</f>
        <v/>
      </c>
      <c r="C354" s="60" t="str">
        <f>査定協会提出用!C354</f>
        <v/>
      </c>
      <c r="D354" s="68" t="str">
        <f>査定協会提出用!D354</f>
        <v/>
      </c>
      <c r="E354" s="73" t="str">
        <f>査定協会提出用!E354</f>
        <v/>
      </c>
      <c r="F354" s="132" t="str">
        <f>査定協会提出用!F354</f>
        <v/>
      </c>
      <c r="G354" s="85" t="str">
        <f>査定協会提出用!G354</f>
        <v/>
      </c>
      <c r="H354" s="92" t="str">
        <f>査定協会提出用!H354</f>
        <v/>
      </c>
      <c r="I354" s="103" t="str">
        <f>査定協会提出用!I354</f>
        <v/>
      </c>
      <c r="J354" s="216" t="str">
        <f>査定協会提出用!J354</f>
        <v/>
      </c>
      <c r="K354" s="217">
        <f>査定協会提出用!K354</f>
        <v>0</v>
      </c>
      <c r="L354" s="113"/>
      <c r="M354" s="117" t="s">
        <v>14</v>
      </c>
      <c r="N354" s="124" t="s">
        <v>11</v>
      </c>
    </row>
    <row r="355" spans="2:14" ht="24.9" customHeight="1" x14ac:dyDescent="0.2">
      <c r="B355" s="51" t="str">
        <f>査定協会提出用!B355</f>
        <v/>
      </c>
      <c r="C355" s="60" t="str">
        <f>査定協会提出用!C355</f>
        <v/>
      </c>
      <c r="D355" s="68" t="str">
        <f>査定協会提出用!D355</f>
        <v/>
      </c>
      <c r="E355" s="73" t="str">
        <f>査定協会提出用!E355</f>
        <v/>
      </c>
      <c r="F355" s="132" t="str">
        <f>査定協会提出用!F355</f>
        <v/>
      </c>
      <c r="G355" s="85" t="str">
        <f>査定協会提出用!G355</f>
        <v/>
      </c>
      <c r="H355" s="92" t="str">
        <f>査定協会提出用!H355</f>
        <v/>
      </c>
      <c r="I355" s="103" t="str">
        <f>査定協会提出用!I355</f>
        <v/>
      </c>
      <c r="J355" s="216" t="str">
        <f>査定協会提出用!J355</f>
        <v/>
      </c>
      <c r="K355" s="217">
        <f>査定協会提出用!K355</f>
        <v>0</v>
      </c>
      <c r="L355" s="113"/>
      <c r="M355" s="117" t="s">
        <v>14</v>
      </c>
      <c r="N355" s="124" t="s">
        <v>11</v>
      </c>
    </row>
    <row r="356" spans="2:14" ht="24.9" customHeight="1" x14ac:dyDescent="0.2">
      <c r="B356" s="51" t="str">
        <f>査定協会提出用!B356</f>
        <v/>
      </c>
      <c r="C356" s="60" t="str">
        <f>査定協会提出用!C356</f>
        <v/>
      </c>
      <c r="D356" s="68" t="str">
        <f>査定協会提出用!D356</f>
        <v/>
      </c>
      <c r="E356" s="73" t="str">
        <f>査定協会提出用!E356</f>
        <v/>
      </c>
      <c r="F356" s="132" t="str">
        <f>査定協会提出用!F356</f>
        <v/>
      </c>
      <c r="G356" s="85" t="str">
        <f>査定協会提出用!G356</f>
        <v/>
      </c>
      <c r="H356" s="92" t="str">
        <f>査定協会提出用!H356</f>
        <v/>
      </c>
      <c r="I356" s="103" t="str">
        <f>査定協会提出用!I356</f>
        <v/>
      </c>
      <c r="J356" s="216" t="str">
        <f>査定協会提出用!J356</f>
        <v/>
      </c>
      <c r="K356" s="217">
        <f>査定協会提出用!K356</f>
        <v>0</v>
      </c>
      <c r="L356" s="113"/>
      <c r="M356" s="117" t="s">
        <v>14</v>
      </c>
      <c r="N356" s="124" t="s">
        <v>11</v>
      </c>
    </row>
    <row r="357" spans="2:14" ht="24.9" customHeight="1" x14ac:dyDescent="0.2">
      <c r="B357" s="51" t="str">
        <f>査定協会提出用!B357</f>
        <v/>
      </c>
      <c r="C357" s="60" t="str">
        <f>査定協会提出用!C357</f>
        <v/>
      </c>
      <c r="D357" s="68" t="str">
        <f>査定協会提出用!D357</f>
        <v/>
      </c>
      <c r="E357" s="73" t="str">
        <f>査定協会提出用!E357</f>
        <v/>
      </c>
      <c r="F357" s="132" t="str">
        <f>査定協会提出用!F357</f>
        <v/>
      </c>
      <c r="G357" s="85" t="str">
        <f>査定協会提出用!G357</f>
        <v/>
      </c>
      <c r="H357" s="92" t="str">
        <f>査定協会提出用!H357</f>
        <v/>
      </c>
      <c r="I357" s="103" t="str">
        <f>査定協会提出用!I357</f>
        <v/>
      </c>
      <c r="J357" s="216" t="str">
        <f>査定協会提出用!J357</f>
        <v/>
      </c>
      <c r="K357" s="217">
        <f>査定協会提出用!K357</f>
        <v>0</v>
      </c>
      <c r="L357" s="113"/>
      <c r="M357" s="117" t="s">
        <v>14</v>
      </c>
      <c r="N357" s="124" t="s">
        <v>11</v>
      </c>
    </row>
    <row r="358" spans="2:14" ht="24.9" customHeight="1" x14ac:dyDescent="0.2">
      <c r="B358" s="51" t="str">
        <f>査定協会提出用!B358</f>
        <v/>
      </c>
      <c r="C358" s="60" t="str">
        <f>査定協会提出用!C358</f>
        <v/>
      </c>
      <c r="D358" s="68" t="str">
        <f>査定協会提出用!D358</f>
        <v/>
      </c>
      <c r="E358" s="73" t="str">
        <f>査定協会提出用!E358</f>
        <v/>
      </c>
      <c r="F358" s="132" t="str">
        <f>査定協会提出用!F358</f>
        <v/>
      </c>
      <c r="G358" s="85" t="str">
        <f>査定協会提出用!G358</f>
        <v/>
      </c>
      <c r="H358" s="92" t="str">
        <f>査定協会提出用!H358</f>
        <v/>
      </c>
      <c r="I358" s="103" t="str">
        <f>査定協会提出用!I358</f>
        <v/>
      </c>
      <c r="J358" s="216" t="str">
        <f>査定協会提出用!J358</f>
        <v/>
      </c>
      <c r="K358" s="217">
        <f>査定協会提出用!K358</f>
        <v>0</v>
      </c>
      <c r="L358" s="113"/>
      <c r="M358" s="117" t="s">
        <v>14</v>
      </c>
      <c r="N358" s="124" t="s">
        <v>11</v>
      </c>
    </row>
    <row r="359" spans="2:14" ht="24.9" customHeight="1" x14ac:dyDescent="0.2">
      <c r="B359" s="51" t="str">
        <f>査定協会提出用!B359</f>
        <v/>
      </c>
      <c r="C359" s="60" t="str">
        <f>査定協会提出用!C359</f>
        <v/>
      </c>
      <c r="D359" s="68" t="str">
        <f>査定協会提出用!D359</f>
        <v/>
      </c>
      <c r="E359" s="73" t="str">
        <f>査定協会提出用!E359</f>
        <v/>
      </c>
      <c r="F359" s="132" t="str">
        <f>査定協会提出用!F359</f>
        <v/>
      </c>
      <c r="G359" s="85" t="str">
        <f>査定協会提出用!G359</f>
        <v/>
      </c>
      <c r="H359" s="92" t="str">
        <f>査定協会提出用!H359</f>
        <v/>
      </c>
      <c r="I359" s="103" t="str">
        <f>査定協会提出用!I359</f>
        <v/>
      </c>
      <c r="J359" s="216" t="str">
        <f>査定協会提出用!J359</f>
        <v/>
      </c>
      <c r="K359" s="217">
        <f>査定協会提出用!K359</f>
        <v>0</v>
      </c>
      <c r="L359" s="113"/>
      <c r="M359" s="117" t="s">
        <v>14</v>
      </c>
      <c r="N359" s="124" t="s">
        <v>11</v>
      </c>
    </row>
    <row r="360" spans="2:14" ht="24.9" customHeight="1" x14ac:dyDescent="0.2">
      <c r="B360" s="52" t="str">
        <f>査定協会提出用!B360</f>
        <v/>
      </c>
      <c r="C360" s="61" t="str">
        <f>査定協会提出用!C360</f>
        <v/>
      </c>
      <c r="D360" s="69" t="str">
        <f>査定協会提出用!D360</f>
        <v/>
      </c>
      <c r="E360" s="74" t="str">
        <f>査定協会提出用!E360</f>
        <v/>
      </c>
      <c r="F360" s="81" t="str">
        <f>査定協会提出用!F360</f>
        <v/>
      </c>
      <c r="G360" s="86" t="str">
        <f>査定協会提出用!G360</f>
        <v/>
      </c>
      <c r="H360" s="93" t="str">
        <f>査定協会提出用!H360</f>
        <v/>
      </c>
      <c r="I360" s="104" t="str">
        <f>査定協会提出用!I360</f>
        <v/>
      </c>
      <c r="J360" s="218" t="str">
        <f>査定協会提出用!J360</f>
        <v/>
      </c>
      <c r="K360" s="219">
        <f>査定協会提出用!K360</f>
        <v>0</v>
      </c>
      <c r="L360" s="114"/>
      <c r="M360" s="118" t="s">
        <v>14</v>
      </c>
      <c r="N360" s="125" t="s">
        <v>11</v>
      </c>
    </row>
    <row r="361" spans="2:14" ht="24.9" customHeight="1" x14ac:dyDescent="0.2">
      <c r="B361" s="50" t="str">
        <f>査定協会提出用!B361</f>
        <v/>
      </c>
      <c r="C361" s="59" t="str">
        <f>査定協会提出用!C361</f>
        <v/>
      </c>
      <c r="D361" s="67" t="str">
        <f>査定協会提出用!D361</f>
        <v/>
      </c>
      <c r="E361" s="72" t="str">
        <f>査定協会提出用!E361</f>
        <v/>
      </c>
      <c r="F361" s="131" t="str">
        <f>査定協会提出用!F361</f>
        <v/>
      </c>
      <c r="G361" s="84" t="str">
        <f>査定協会提出用!G361</f>
        <v/>
      </c>
      <c r="H361" s="91" t="str">
        <f>査定協会提出用!H361</f>
        <v/>
      </c>
      <c r="I361" s="102" t="str">
        <f>査定協会提出用!I361</f>
        <v/>
      </c>
      <c r="J361" s="214" t="str">
        <f>査定協会提出用!J361</f>
        <v/>
      </c>
      <c r="K361" s="215">
        <f>査定協会提出用!K361</f>
        <v>0</v>
      </c>
      <c r="L361" s="112"/>
      <c r="M361" s="116" t="s">
        <v>14</v>
      </c>
      <c r="N361" s="123" t="s">
        <v>11</v>
      </c>
    </row>
    <row r="362" spans="2:14" ht="24.9" customHeight="1" x14ac:dyDescent="0.2">
      <c r="B362" s="51" t="str">
        <f>査定協会提出用!B362</f>
        <v/>
      </c>
      <c r="C362" s="60" t="str">
        <f>査定協会提出用!C362</f>
        <v/>
      </c>
      <c r="D362" s="68" t="str">
        <f>査定協会提出用!D362</f>
        <v/>
      </c>
      <c r="E362" s="73" t="str">
        <f>査定協会提出用!E362</f>
        <v/>
      </c>
      <c r="F362" s="132" t="str">
        <f>査定協会提出用!F362</f>
        <v/>
      </c>
      <c r="G362" s="85" t="str">
        <f>査定協会提出用!G362</f>
        <v/>
      </c>
      <c r="H362" s="92" t="str">
        <f>査定協会提出用!H362</f>
        <v/>
      </c>
      <c r="I362" s="103" t="str">
        <f>査定協会提出用!I362</f>
        <v/>
      </c>
      <c r="J362" s="216" t="str">
        <f>査定協会提出用!J362</f>
        <v/>
      </c>
      <c r="K362" s="217">
        <f>査定協会提出用!K362</f>
        <v>0</v>
      </c>
      <c r="L362" s="113"/>
      <c r="M362" s="117" t="s">
        <v>14</v>
      </c>
      <c r="N362" s="124" t="s">
        <v>11</v>
      </c>
    </row>
    <row r="363" spans="2:14" ht="24.9" customHeight="1" x14ac:dyDescent="0.2">
      <c r="B363" s="51" t="str">
        <f>査定協会提出用!B363</f>
        <v/>
      </c>
      <c r="C363" s="60" t="str">
        <f>査定協会提出用!C363</f>
        <v/>
      </c>
      <c r="D363" s="68" t="str">
        <f>査定協会提出用!D363</f>
        <v/>
      </c>
      <c r="E363" s="73" t="str">
        <f>査定協会提出用!E363</f>
        <v/>
      </c>
      <c r="F363" s="132" t="str">
        <f>査定協会提出用!F363</f>
        <v/>
      </c>
      <c r="G363" s="85" t="str">
        <f>査定協会提出用!G363</f>
        <v/>
      </c>
      <c r="H363" s="92" t="str">
        <f>査定協会提出用!H363</f>
        <v/>
      </c>
      <c r="I363" s="103" t="str">
        <f>査定協会提出用!I363</f>
        <v/>
      </c>
      <c r="J363" s="216" t="str">
        <f>査定協会提出用!J363</f>
        <v/>
      </c>
      <c r="K363" s="217">
        <f>査定協会提出用!K363</f>
        <v>0</v>
      </c>
      <c r="L363" s="113"/>
      <c r="M363" s="117" t="s">
        <v>14</v>
      </c>
      <c r="N363" s="124" t="s">
        <v>11</v>
      </c>
    </row>
    <row r="364" spans="2:14" ht="24.9" customHeight="1" x14ac:dyDescent="0.2">
      <c r="B364" s="51" t="str">
        <f>査定協会提出用!B364</f>
        <v/>
      </c>
      <c r="C364" s="60" t="str">
        <f>査定協会提出用!C364</f>
        <v/>
      </c>
      <c r="D364" s="68" t="str">
        <f>査定協会提出用!D364</f>
        <v/>
      </c>
      <c r="E364" s="73" t="str">
        <f>査定協会提出用!E364</f>
        <v/>
      </c>
      <c r="F364" s="132" t="str">
        <f>査定協会提出用!F364</f>
        <v/>
      </c>
      <c r="G364" s="85" t="str">
        <f>査定協会提出用!G364</f>
        <v/>
      </c>
      <c r="H364" s="92" t="str">
        <f>査定協会提出用!H364</f>
        <v/>
      </c>
      <c r="I364" s="103" t="str">
        <f>査定協会提出用!I364</f>
        <v/>
      </c>
      <c r="J364" s="216" t="str">
        <f>査定協会提出用!J364</f>
        <v/>
      </c>
      <c r="K364" s="217">
        <f>査定協会提出用!K364</f>
        <v>0</v>
      </c>
      <c r="L364" s="113"/>
      <c r="M364" s="117" t="s">
        <v>14</v>
      </c>
      <c r="N364" s="124" t="s">
        <v>11</v>
      </c>
    </row>
    <row r="365" spans="2:14" ht="24.9" customHeight="1" x14ac:dyDescent="0.2">
      <c r="B365" s="51" t="str">
        <f>査定協会提出用!B365</f>
        <v/>
      </c>
      <c r="C365" s="60" t="str">
        <f>査定協会提出用!C365</f>
        <v/>
      </c>
      <c r="D365" s="68" t="str">
        <f>査定協会提出用!D365</f>
        <v/>
      </c>
      <c r="E365" s="73" t="str">
        <f>査定協会提出用!E365</f>
        <v/>
      </c>
      <c r="F365" s="132" t="str">
        <f>査定協会提出用!F365</f>
        <v/>
      </c>
      <c r="G365" s="85" t="str">
        <f>査定協会提出用!G365</f>
        <v/>
      </c>
      <c r="H365" s="92" t="str">
        <f>査定協会提出用!H365</f>
        <v/>
      </c>
      <c r="I365" s="103" t="str">
        <f>査定協会提出用!I365</f>
        <v/>
      </c>
      <c r="J365" s="216" t="str">
        <f>査定協会提出用!J365</f>
        <v/>
      </c>
      <c r="K365" s="217">
        <f>査定協会提出用!K365</f>
        <v>0</v>
      </c>
      <c r="L365" s="113"/>
      <c r="M365" s="117" t="s">
        <v>14</v>
      </c>
      <c r="N365" s="124" t="s">
        <v>11</v>
      </c>
    </row>
    <row r="366" spans="2:14" ht="24.9" customHeight="1" x14ac:dyDescent="0.2">
      <c r="B366" s="51" t="str">
        <f>査定協会提出用!B366</f>
        <v/>
      </c>
      <c r="C366" s="60" t="str">
        <f>査定協会提出用!C366</f>
        <v/>
      </c>
      <c r="D366" s="68" t="str">
        <f>査定協会提出用!D366</f>
        <v/>
      </c>
      <c r="E366" s="73" t="str">
        <f>査定協会提出用!E366</f>
        <v/>
      </c>
      <c r="F366" s="132" t="str">
        <f>査定協会提出用!F366</f>
        <v/>
      </c>
      <c r="G366" s="85" t="str">
        <f>査定協会提出用!G366</f>
        <v/>
      </c>
      <c r="H366" s="92" t="str">
        <f>査定協会提出用!H366</f>
        <v/>
      </c>
      <c r="I366" s="103" t="str">
        <f>査定協会提出用!I366</f>
        <v/>
      </c>
      <c r="J366" s="216" t="str">
        <f>査定協会提出用!J366</f>
        <v/>
      </c>
      <c r="K366" s="217">
        <f>査定協会提出用!K366</f>
        <v>0</v>
      </c>
      <c r="L366" s="113"/>
      <c r="M366" s="117" t="s">
        <v>14</v>
      </c>
      <c r="N366" s="124" t="s">
        <v>11</v>
      </c>
    </row>
    <row r="367" spans="2:14" ht="24.9" customHeight="1" x14ac:dyDescent="0.2">
      <c r="B367" s="51" t="str">
        <f>査定協会提出用!B367</f>
        <v/>
      </c>
      <c r="C367" s="60" t="str">
        <f>査定協会提出用!C367</f>
        <v/>
      </c>
      <c r="D367" s="68" t="str">
        <f>査定協会提出用!D367</f>
        <v/>
      </c>
      <c r="E367" s="73" t="str">
        <f>査定協会提出用!E367</f>
        <v/>
      </c>
      <c r="F367" s="132" t="str">
        <f>査定協会提出用!F367</f>
        <v/>
      </c>
      <c r="G367" s="85" t="str">
        <f>査定協会提出用!G367</f>
        <v/>
      </c>
      <c r="H367" s="92" t="str">
        <f>査定協会提出用!H367</f>
        <v/>
      </c>
      <c r="I367" s="103" t="str">
        <f>査定協会提出用!I367</f>
        <v/>
      </c>
      <c r="J367" s="216" t="str">
        <f>査定協会提出用!J367</f>
        <v/>
      </c>
      <c r="K367" s="217">
        <f>査定協会提出用!K367</f>
        <v>0</v>
      </c>
      <c r="L367" s="113"/>
      <c r="M367" s="117" t="s">
        <v>14</v>
      </c>
      <c r="N367" s="124" t="s">
        <v>11</v>
      </c>
    </row>
    <row r="368" spans="2:14" ht="24.9" customHeight="1" x14ac:dyDescent="0.2">
      <c r="B368" s="51" t="str">
        <f>査定協会提出用!B368</f>
        <v/>
      </c>
      <c r="C368" s="60" t="str">
        <f>査定協会提出用!C368</f>
        <v/>
      </c>
      <c r="D368" s="68" t="str">
        <f>査定協会提出用!D368</f>
        <v/>
      </c>
      <c r="E368" s="73" t="str">
        <f>査定協会提出用!E368</f>
        <v/>
      </c>
      <c r="F368" s="132" t="str">
        <f>査定協会提出用!F368</f>
        <v/>
      </c>
      <c r="G368" s="85" t="str">
        <f>査定協会提出用!G368</f>
        <v/>
      </c>
      <c r="H368" s="92" t="str">
        <f>査定協会提出用!H368</f>
        <v/>
      </c>
      <c r="I368" s="103" t="str">
        <f>査定協会提出用!I368</f>
        <v/>
      </c>
      <c r="J368" s="216" t="str">
        <f>査定協会提出用!J368</f>
        <v/>
      </c>
      <c r="K368" s="217">
        <f>査定協会提出用!K368</f>
        <v>0</v>
      </c>
      <c r="L368" s="113"/>
      <c r="M368" s="117" t="s">
        <v>14</v>
      </c>
      <c r="N368" s="124" t="s">
        <v>11</v>
      </c>
    </row>
    <row r="369" spans="2:14" ht="24.9" customHeight="1" x14ac:dyDescent="0.2">
      <c r="B369" s="51" t="str">
        <f>査定協会提出用!B369</f>
        <v/>
      </c>
      <c r="C369" s="60" t="str">
        <f>査定協会提出用!C369</f>
        <v/>
      </c>
      <c r="D369" s="68" t="str">
        <f>査定協会提出用!D369</f>
        <v/>
      </c>
      <c r="E369" s="73" t="str">
        <f>査定協会提出用!E369</f>
        <v/>
      </c>
      <c r="F369" s="132" t="str">
        <f>査定協会提出用!F369</f>
        <v/>
      </c>
      <c r="G369" s="85" t="str">
        <f>査定協会提出用!G369</f>
        <v/>
      </c>
      <c r="H369" s="92" t="str">
        <f>査定協会提出用!H369</f>
        <v/>
      </c>
      <c r="I369" s="103" t="str">
        <f>査定協会提出用!I369</f>
        <v/>
      </c>
      <c r="J369" s="216" t="str">
        <f>査定協会提出用!J369</f>
        <v/>
      </c>
      <c r="K369" s="217">
        <f>査定協会提出用!K369</f>
        <v>0</v>
      </c>
      <c r="L369" s="113"/>
      <c r="M369" s="117" t="s">
        <v>14</v>
      </c>
      <c r="N369" s="124" t="s">
        <v>11</v>
      </c>
    </row>
    <row r="370" spans="2:14" ht="24.9" customHeight="1" x14ac:dyDescent="0.2">
      <c r="B370" s="51" t="str">
        <f>査定協会提出用!B370</f>
        <v/>
      </c>
      <c r="C370" s="60" t="str">
        <f>査定協会提出用!C370</f>
        <v/>
      </c>
      <c r="D370" s="68" t="str">
        <f>査定協会提出用!D370</f>
        <v/>
      </c>
      <c r="E370" s="73" t="str">
        <f>査定協会提出用!E370</f>
        <v/>
      </c>
      <c r="F370" s="132" t="str">
        <f>査定協会提出用!F370</f>
        <v/>
      </c>
      <c r="G370" s="85" t="str">
        <f>査定協会提出用!G370</f>
        <v/>
      </c>
      <c r="H370" s="92" t="str">
        <f>査定協会提出用!H370</f>
        <v/>
      </c>
      <c r="I370" s="103" t="str">
        <f>査定協会提出用!I370</f>
        <v/>
      </c>
      <c r="J370" s="216" t="str">
        <f>査定協会提出用!J370</f>
        <v/>
      </c>
      <c r="K370" s="217">
        <f>査定協会提出用!K370</f>
        <v>0</v>
      </c>
      <c r="L370" s="113"/>
      <c r="M370" s="117" t="s">
        <v>14</v>
      </c>
      <c r="N370" s="124" t="s">
        <v>11</v>
      </c>
    </row>
    <row r="371" spans="2:14" ht="24.9" customHeight="1" x14ac:dyDescent="0.2">
      <c r="B371" s="51" t="str">
        <f>査定協会提出用!B371</f>
        <v/>
      </c>
      <c r="C371" s="60" t="str">
        <f>査定協会提出用!C371</f>
        <v/>
      </c>
      <c r="D371" s="68" t="str">
        <f>査定協会提出用!D371</f>
        <v/>
      </c>
      <c r="E371" s="73" t="str">
        <f>査定協会提出用!E371</f>
        <v/>
      </c>
      <c r="F371" s="132" t="str">
        <f>査定協会提出用!F371</f>
        <v/>
      </c>
      <c r="G371" s="85" t="str">
        <f>査定協会提出用!G371</f>
        <v/>
      </c>
      <c r="H371" s="92" t="str">
        <f>査定協会提出用!H371</f>
        <v/>
      </c>
      <c r="I371" s="103" t="str">
        <f>査定協会提出用!I371</f>
        <v/>
      </c>
      <c r="J371" s="216" t="str">
        <f>査定協会提出用!J371</f>
        <v/>
      </c>
      <c r="K371" s="217">
        <f>査定協会提出用!K371</f>
        <v>0</v>
      </c>
      <c r="L371" s="113"/>
      <c r="M371" s="117" t="s">
        <v>14</v>
      </c>
      <c r="N371" s="124" t="s">
        <v>11</v>
      </c>
    </row>
    <row r="372" spans="2:14" ht="24.9" customHeight="1" x14ac:dyDescent="0.2">
      <c r="B372" s="51" t="str">
        <f>査定協会提出用!B372</f>
        <v/>
      </c>
      <c r="C372" s="60" t="str">
        <f>査定協会提出用!C372</f>
        <v/>
      </c>
      <c r="D372" s="68" t="str">
        <f>査定協会提出用!D372</f>
        <v/>
      </c>
      <c r="E372" s="73" t="str">
        <f>査定協会提出用!E372</f>
        <v/>
      </c>
      <c r="F372" s="132" t="str">
        <f>査定協会提出用!F372</f>
        <v/>
      </c>
      <c r="G372" s="85" t="str">
        <f>査定協会提出用!G372</f>
        <v/>
      </c>
      <c r="H372" s="92" t="str">
        <f>査定協会提出用!H372</f>
        <v/>
      </c>
      <c r="I372" s="103" t="str">
        <f>査定協会提出用!I372</f>
        <v/>
      </c>
      <c r="J372" s="216" t="str">
        <f>査定協会提出用!J372</f>
        <v/>
      </c>
      <c r="K372" s="217">
        <f>査定協会提出用!K372</f>
        <v>0</v>
      </c>
      <c r="L372" s="113"/>
      <c r="M372" s="117" t="s">
        <v>14</v>
      </c>
      <c r="N372" s="124" t="s">
        <v>11</v>
      </c>
    </row>
    <row r="373" spans="2:14" ht="24.9" customHeight="1" x14ac:dyDescent="0.2">
      <c r="B373" s="51" t="str">
        <f>査定協会提出用!B373</f>
        <v/>
      </c>
      <c r="C373" s="60" t="str">
        <f>査定協会提出用!C373</f>
        <v/>
      </c>
      <c r="D373" s="68" t="str">
        <f>査定協会提出用!D373</f>
        <v/>
      </c>
      <c r="E373" s="73" t="str">
        <f>査定協会提出用!E373</f>
        <v/>
      </c>
      <c r="F373" s="132" t="str">
        <f>査定協会提出用!F373</f>
        <v/>
      </c>
      <c r="G373" s="85" t="str">
        <f>査定協会提出用!G373</f>
        <v/>
      </c>
      <c r="H373" s="92" t="str">
        <f>査定協会提出用!H373</f>
        <v/>
      </c>
      <c r="I373" s="103" t="str">
        <f>査定協会提出用!I373</f>
        <v/>
      </c>
      <c r="J373" s="216" t="str">
        <f>査定協会提出用!J373</f>
        <v/>
      </c>
      <c r="K373" s="217">
        <f>査定協会提出用!K373</f>
        <v>0</v>
      </c>
      <c r="L373" s="113"/>
      <c r="M373" s="117" t="s">
        <v>14</v>
      </c>
      <c r="N373" s="124" t="s">
        <v>11</v>
      </c>
    </row>
    <row r="374" spans="2:14" ht="24.9" customHeight="1" x14ac:dyDescent="0.2">
      <c r="B374" s="51" t="str">
        <f>査定協会提出用!B374</f>
        <v/>
      </c>
      <c r="C374" s="60" t="str">
        <f>査定協会提出用!C374</f>
        <v/>
      </c>
      <c r="D374" s="68" t="str">
        <f>査定協会提出用!D374</f>
        <v/>
      </c>
      <c r="E374" s="73" t="str">
        <f>査定協会提出用!E374</f>
        <v/>
      </c>
      <c r="F374" s="132" t="str">
        <f>査定協会提出用!F374</f>
        <v/>
      </c>
      <c r="G374" s="85" t="str">
        <f>査定協会提出用!G374</f>
        <v/>
      </c>
      <c r="H374" s="92" t="str">
        <f>査定協会提出用!H374</f>
        <v/>
      </c>
      <c r="I374" s="103" t="str">
        <f>査定協会提出用!I374</f>
        <v/>
      </c>
      <c r="J374" s="216" t="str">
        <f>査定協会提出用!J374</f>
        <v/>
      </c>
      <c r="K374" s="217">
        <f>査定協会提出用!K374</f>
        <v>0</v>
      </c>
      <c r="L374" s="113"/>
      <c r="M374" s="117" t="s">
        <v>14</v>
      </c>
      <c r="N374" s="124" t="s">
        <v>11</v>
      </c>
    </row>
    <row r="375" spans="2:14" ht="24.9" customHeight="1" x14ac:dyDescent="0.2">
      <c r="B375" s="51" t="str">
        <f>査定協会提出用!B375</f>
        <v/>
      </c>
      <c r="C375" s="60" t="str">
        <f>査定協会提出用!C375</f>
        <v/>
      </c>
      <c r="D375" s="68" t="str">
        <f>査定協会提出用!D375</f>
        <v/>
      </c>
      <c r="E375" s="73" t="str">
        <f>査定協会提出用!E375</f>
        <v/>
      </c>
      <c r="F375" s="132" t="str">
        <f>査定協会提出用!F375</f>
        <v/>
      </c>
      <c r="G375" s="85" t="str">
        <f>査定協会提出用!G375</f>
        <v/>
      </c>
      <c r="H375" s="92" t="str">
        <f>査定協会提出用!H375</f>
        <v/>
      </c>
      <c r="I375" s="103" t="str">
        <f>査定協会提出用!I375</f>
        <v/>
      </c>
      <c r="J375" s="216" t="str">
        <f>査定協会提出用!J375</f>
        <v/>
      </c>
      <c r="K375" s="217">
        <f>査定協会提出用!K375</f>
        <v>0</v>
      </c>
      <c r="L375" s="113"/>
      <c r="M375" s="117" t="s">
        <v>14</v>
      </c>
      <c r="N375" s="124" t="s">
        <v>11</v>
      </c>
    </row>
    <row r="376" spans="2:14" ht="24.9" customHeight="1" x14ac:dyDescent="0.2">
      <c r="B376" s="51" t="str">
        <f>査定協会提出用!B376</f>
        <v/>
      </c>
      <c r="C376" s="60" t="str">
        <f>査定協会提出用!C376</f>
        <v/>
      </c>
      <c r="D376" s="68" t="str">
        <f>査定協会提出用!D376</f>
        <v/>
      </c>
      <c r="E376" s="73" t="str">
        <f>査定協会提出用!E376</f>
        <v/>
      </c>
      <c r="F376" s="132" t="str">
        <f>査定協会提出用!F376</f>
        <v/>
      </c>
      <c r="G376" s="85" t="str">
        <f>査定協会提出用!G376</f>
        <v/>
      </c>
      <c r="H376" s="92" t="str">
        <f>査定協会提出用!H376</f>
        <v/>
      </c>
      <c r="I376" s="103" t="str">
        <f>査定協会提出用!I376</f>
        <v/>
      </c>
      <c r="J376" s="216" t="str">
        <f>査定協会提出用!J376</f>
        <v/>
      </c>
      <c r="K376" s="217">
        <f>査定協会提出用!K376</f>
        <v>0</v>
      </c>
      <c r="L376" s="113"/>
      <c r="M376" s="117" t="s">
        <v>14</v>
      </c>
      <c r="N376" s="124" t="s">
        <v>11</v>
      </c>
    </row>
    <row r="377" spans="2:14" ht="24.9" customHeight="1" x14ac:dyDescent="0.2">
      <c r="B377" s="51" t="str">
        <f>査定協会提出用!B377</f>
        <v/>
      </c>
      <c r="C377" s="60" t="str">
        <f>査定協会提出用!C377</f>
        <v/>
      </c>
      <c r="D377" s="68" t="str">
        <f>査定協会提出用!D377</f>
        <v/>
      </c>
      <c r="E377" s="73" t="str">
        <f>査定協会提出用!E377</f>
        <v/>
      </c>
      <c r="F377" s="132" t="str">
        <f>査定協会提出用!F377</f>
        <v/>
      </c>
      <c r="G377" s="85" t="str">
        <f>査定協会提出用!G377</f>
        <v/>
      </c>
      <c r="H377" s="92" t="str">
        <f>査定協会提出用!H377</f>
        <v/>
      </c>
      <c r="I377" s="103" t="str">
        <f>査定協会提出用!I377</f>
        <v/>
      </c>
      <c r="J377" s="216" t="str">
        <f>査定協会提出用!J377</f>
        <v/>
      </c>
      <c r="K377" s="217">
        <f>査定協会提出用!K377</f>
        <v>0</v>
      </c>
      <c r="L377" s="113"/>
      <c r="M377" s="117" t="s">
        <v>14</v>
      </c>
      <c r="N377" s="124" t="s">
        <v>11</v>
      </c>
    </row>
    <row r="378" spans="2:14" ht="24.9" customHeight="1" x14ac:dyDescent="0.2">
      <c r="B378" s="51" t="str">
        <f>査定協会提出用!B378</f>
        <v/>
      </c>
      <c r="C378" s="60" t="str">
        <f>査定協会提出用!C378</f>
        <v/>
      </c>
      <c r="D378" s="68" t="str">
        <f>査定協会提出用!D378</f>
        <v/>
      </c>
      <c r="E378" s="73" t="str">
        <f>査定協会提出用!E378</f>
        <v/>
      </c>
      <c r="F378" s="132" t="str">
        <f>査定協会提出用!F378</f>
        <v/>
      </c>
      <c r="G378" s="85" t="str">
        <f>査定協会提出用!G378</f>
        <v/>
      </c>
      <c r="H378" s="92" t="str">
        <f>査定協会提出用!H378</f>
        <v/>
      </c>
      <c r="I378" s="103" t="str">
        <f>査定協会提出用!I378</f>
        <v/>
      </c>
      <c r="J378" s="216" t="str">
        <f>査定協会提出用!J378</f>
        <v/>
      </c>
      <c r="K378" s="217">
        <f>査定協会提出用!K378</f>
        <v>0</v>
      </c>
      <c r="L378" s="113"/>
      <c r="M378" s="117" t="s">
        <v>14</v>
      </c>
      <c r="N378" s="124" t="s">
        <v>11</v>
      </c>
    </row>
    <row r="379" spans="2:14" ht="24.9" customHeight="1" x14ac:dyDescent="0.2">
      <c r="B379" s="51" t="str">
        <f>査定協会提出用!B379</f>
        <v/>
      </c>
      <c r="C379" s="60" t="str">
        <f>査定協会提出用!C379</f>
        <v/>
      </c>
      <c r="D379" s="68" t="str">
        <f>査定協会提出用!D379</f>
        <v/>
      </c>
      <c r="E379" s="73" t="str">
        <f>査定協会提出用!E379</f>
        <v/>
      </c>
      <c r="F379" s="132" t="str">
        <f>査定協会提出用!F379</f>
        <v/>
      </c>
      <c r="G379" s="85" t="str">
        <f>査定協会提出用!G379</f>
        <v/>
      </c>
      <c r="H379" s="92" t="str">
        <f>査定協会提出用!H379</f>
        <v/>
      </c>
      <c r="I379" s="103" t="str">
        <f>査定協会提出用!I379</f>
        <v/>
      </c>
      <c r="J379" s="216" t="str">
        <f>査定協会提出用!J379</f>
        <v/>
      </c>
      <c r="K379" s="217">
        <f>査定協会提出用!K379</f>
        <v>0</v>
      </c>
      <c r="L379" s="113"/>
      <c r="M379" s="117" t="s">
        <v>14</v>
      </c>
      <c r="N379" s="124" t="s">
        <v>11</v>
      </c>
    </row>
    <row r="380" spans="2:14" ht="24.9" customHeight="1" x14ac:dyDescent="0.2">
      <c r="B380" s="52" t="str">
        <f>査定協会提出用!B380</f>
        <v/>
      </c>
      <c r="C380" s="61" t="str">
        <f>査定協会提出用!C380</f>
        <v/>
      </c>
      <c r="D380" s="69" t="str">
        <f>査定協会提出用!D380</f>
        <v/>
      </c>
      <c r="E380" s="74" t="str">
        <f>査定協会提出用!E380</f>
        <v/>
      </c>
      <c r="F380" s="81" t="str">
        <f>査定協会提出用!F380</f>
        <v/>
      </c>
      <c r="G380" s="86" t="str">
        <f>査定協会提出用!G380</f>
        <v/>
      </c>
      <c r="H380" s="93" t="str">
        <f>査定協会提出用!H380</f>
        <v/>
      </c>
      <c r="I380" s="104" t="str">
        <f>査定協会提出用!I380</f>
        <v/>
      </c>
      <c r="J380" s="218" t="str">
        <f>査定協会提出用!J380</f>
        <v/>
      </c>
      <c r="K380" s="219">
        <f>査定協会提出用!K380</f>
        <v>0</v>
      </c>
      <c r="L380" s="114"/>
      <c r="M380" s="118" t="s">
        <v>14</v>
      </c>
      <c r="N380" s="125" t="s">
        <v>11</v>
      </c>
    </row>
    <row r="381" spans="2:14" ht="24.9" customHeight="1" x14ac:dyDescent="0.2">
      <c r="B381" s="50" t="str">
        <f>査定協会提出用!B381</f>
        <v/>
      </c>
      <c r="C381" s="59" t="str">
        <f>査定協会提出用!C381</f>
        <v/>
      </c>
      <c r="D381" s="67" t="str">
        <f>査定協会提出用!D381</f>
        <v/>
      </c>
      <c r="E381" s="72" t="str">
        <f>査定協会提出用!E381</f>
        <v/>
      </c>
      <c r="F381" s="131" t="str">
        <f>査定協会提出用!F381</f>
        <v/>
      </c>
      <c r="G381" s="84" t="str">
        <f>査定協会提出用!G381</f>
        <v/>
      </c>
      <c r="H381" s="91" t="str">
        <f>査定協会提出用!H381</f>
        <v/>
      </c>
      <c r="I381" s="102" t="str">
        <f>査定協会提出用!I381</f>
        <v/>
      </c>
      <c r="J381" s="214" t="str">
        <f>査定協会提出用!J381</f>
        <v/>
      </c>
      <c r="K381" s="215">
        <f>査定協会提出用!K381</f>
        <v>0</v>
      </c>
      <c r="L381" s="112"/>
      <c r="M381" s="116" t="s">
        <v>14</v>
      </c>
      <c r="N381" s="123" t="s">
        <v>11</v>
      </c>
    </row>
    <row r="382" spans="2:14" ht="24.9" customHeight="1" x14ac:dyDescent="0.2">
      <c r="B382" s="51" t="str">
        <f>査定協会提出用!B382</f>
        <v/>
      </c>
      <c r="C382" s="60" t="str">
        <f>査定協会提出用!C382</f>
        <v/>
      </c>
      <c r="D382" s="68" t="str">
        <f>査定協会提出用!D382</f>
        <v/>
      </c>
      <c r="E382" s="73" t="str">
        <f>査定協会提出用!E382</f>
        <v/>
      </c>
      <c r="F382" s="132" t="str">
        <f>査定協会提出用!F382</f>
        <v/>
      </c>
      <c r="G382" s="85" t="str">
        <f>査定協会提出用!G382</f>
        <v/>
      </c>
      <c r="H382" s="92" t="str">
        <f>査定協会提出用!H382</f>
        <v/>
      </c>
      <c r="I382" s="103" t="str">
        <f>査定協会提出用!I382</f>
        <v/>
      </c>
      <c r="J382" s="216" t="str">
        <f>査定協会提出用!J382</f>
        <v/>
      </c>
      <c r="K382" s="217">
        <f>査定協会提出用!K382</f>
        <v>0</v>
      </c>
      <c r="L382" s="113"/>
      <c r="M382" s="117" t="s">
        <v>14</v>
      </c>
      <c r="N382" s="124" t="s">
        <v>11</v>
      </c>
    </row>
    <row r="383" spans="2:14" ht="24.9" customHeight="1" x14ac:dyDescent="0.2">
      <c r="B383" s="51" t="str">
        <f>査定協会提出用!B383</f>
        <v/>
      </c>
      <c r="C383" s="60" t="str">
        <f>査定協会提出用!C383</f>
        <v/>
      </c>
      <c r="D383" s="68" t="str">
        <f>査定協会提出用!D383</f>
        <v/>
      </c>
      <c r="E383" s="73" t="str">
        <f>査定協会提出用!E383</f>
        <v/>
      </c>
      <c r="F383" s="132" t="str">
        <f>査定協会提出用!F383</f>
        <v/>
      </c>
      <c r="G383" s="85" t="str">
        <f>査定協会提出用!G383</f>
        <v/>
      </c>
      <c r="H383" s="92" t="str">
        <f>査定協会提出用!H383</f>
        <v/>
      </c>
      <c r="I383" s="103" t="str">
        <f>査定協会提出用!I383</f>
        <v/>
      </c>
      <c r="J383" s="216" t="str">
        <f>査定協会提出用!J383</f>
        <v/>
      </c>
      <c r="K383" s="217">
        <f>査定協会提出用!K383</f>
        <v>0</v>
      </c>
      <c r="L383" s="113"/>
      <c r="M383" s="117" t="s">
        <v>14</v>
      </c>
      <c r="N383" s="124" t="s">
        <v>11</v>
      </c>
    </row>
    <row r="384" spans="2:14" ht="24.9" customHeight="1" x14ac:dyDescent="0.2">
      <c r="B384" s="51" t="str">
        <f>査定協会提出用!B384</f>
        <v/>
      </c>
      <c r="C384" s="60" t="str">
        <f>査定協会提出用!C384</f>
        <v/>
      </c>
      <c r="D384" s="68" t="str">
        <f>査定協会提出用!D384</f>
        <v/>
      </c>
      <c r="E384" s="73" t="str">
        <f>査定協会提出用!E384</f>
        <v/>
      </c>
      <c r="F384" s="132" t="str">
        <f>査定協会提出用!F384</f>
        <v/>
      </c>
      <c r="G384" s="85" t="str">
        <f>査定協会提出用!G384</f>
        <v/>
      </c>
      <c r="H384" s="92" t="str">
        <f>査定協会提出用!H384</f>
        <v/>
      </c>
      <c r="I384" s="103" t="str">
        <f>査定協会提出用!I384</f>
        <v/>
      </c>
      <c r="J384" s="216" t="str">
        <f>査定協会提出用!J384</f>
        <v/>
      </c>
      <c r="K384" s="217">
        <f>査定協会提出用!K384</f>
        <v>0</v>
      </c>
      <c r="L384" s="113"/>
      <c r="M384" s="117" t="s">
        <v>14</v>
      </c>
      <c r="N384" s="124" t="s">
        <v>11</v>
      </c>
    </row>
    <row r="385" spans="2:14" ht="24.9" customHeight="1" x14ac:dyDescent="0.2">
      <c r="B385" s="51" t="str">
        <f>査定協会提出用!B385</f>
        <v/>
      </c>
      <c r="C385" s="60" t="str">
        <f>査定協会提出用!C385</f>
        <v/>
      </c>
      <c r="D385" s="68" t="str">
        <f>査定協会提出用!D385</f>
        <v/>
      </c>
      <c r="E385" s="73" t="str">
        <f>査定協会提出用!E385</f>
        <v/>
      </c>
      <c r="F385" s="132" t="str">
        <f>査定協会提出用!F385</f>
        <v/>
      </c>
      <c r="G385" s="85" t="str">
        <f>査定協会提出用!G385</f>
        <v/>
      </c>
      <c r="H385" s="92" t="str">
        <f>査定協会提出用!H385</f>
        <v/>
      </c>
      <c r="I385" s="103" t="str">
        <f>査定協会提出用!I385</f>
        <v/>
      </c>
      <c r="J385" s="216" t="str">
        <f>査定協会提出用!J385</f>
        <v/>
      </c>
      <c r="K385" s="217">
        <f>査定協会提出用!K385</f>
        <v>0</v>
      </c>
      <c r="L385" s="113"/>
      <c r="M385" s="117" t="s">
        <v>14</v>
      </c>
      <c r="N385" s="124" t="s">
        <v>11</v>
      </c>
    </row>
    <row r="386" spans="2:14" ht="24.9" customHeight="1" x14ac:dyDescent="0.2">
      <c r="B386" s="51" t="str">
        <f>査定協会提出用!B386</f>
        <v/>
      </c>
      <c r="C386" s="60" t="str">
        <f>査定協会提出用!C386</f>
        <v/>
      </c>
      <c r="D386" s="68" t="str">
        <f>査定協会提出用!D386</f>
        <v/>
      </c>
      <c r="E386" s="73" t="str">
        <f>査定協会提出用!E386</f>
        <v/>
      </c>
      <c r="F386" s="132" t="str">
        <f>査定協会提出用!F386</f>
        <v/>
      </c>
      <c r="G386" s="85" t="str">
        <f>査定協会提出用!G386</f>
        <v/>
      </c>
      <c r="H386" s="92" t="str">
        <f>査定協会提出用!H386</f>
        <v/>
      </c>
      <c r="I386" s="103" t="str">
        <f>査定協会提出用!I386</f>
        <v/>
      </c>
      <c r="J386" s="216" t="str">
        <f>査定協会提出用!J386</f>
        <v/>
      </c>
      <c r="K386" s="217">
        <f>査定協会提出用!K386</f>
        <v>0</v>
      </c>
      <c r="L386" s="113"/>
      <c r="M386" s="117" t="s">
        <v>14</v>
      </c>
      <c r="N386" s="124" t="s">
        <v>11</v>
      </c>
    </row>
    <row r="387" spans="2:14" ht="24.9" customHeight="1" x14ac:dyDescent="0.2">
      <c r="B387" s="51" t="str">
        <f>査定協会提出用!B387</f>
        <v/>
      </c>
      <c r="C387" s="60" t="str">
        <f>査定協会提出用!C387</f>
        <v/>
      </c>
      <c r="D387" s="68" t="str">
        <f>査定協会提出用!D387</f>
        <v/>
      </c>
      <c r="E387" s="73" t="str">
        <f>査定協会提出用!E387</f>
        <v/>
      </c>
      <c r="F387" s="132" t="str">
        <f>査定協会提出用!F387</f>
        <v/>
      </c>
      <c r="G387" s="85" t="str">
        <f>査定協会提出用!G387</f>
        <v/>
      </c>
      <c r="H387" s="92" t="str">
        <f>査定協会提出用!H387</f>
        <v/>
      </c>
      <c r="I387" s="103" t="str">
        <f>査定協会提出用!I387</f>
        <v/>
      </c>
      <c r="J387" s="216" t="str">
        <f>査定協会提出用!J387</f>
        <v/>
      </c>
      <c r="K387" s="217">
        <f>査定協会提出用!K387</f>
        <v>0</v>
      </c>
      <c r="L387" s="113"/>
      <c r="M387" s="117" t="s">
        <v>14</v>
      </c>
      <c r="N387" s="124" t="s">
        <v>11</v>
      </c>
    </row>
    <row r="388" spans="2:14" ht="24.9" customHeight="1" x14ac:dyDescent="0.2">
      <c r="B388" s="51" t="str">
        <f>査定協会提出用!B388</f>
        <v/>
      </c>
      <c r="C388" s="60" t="str">
        <f>査定協会提出用!C388</f>
        <v/>
      </c>
      <c r="D388" s="68" t="str">
        <f>査定協会提出用!D388</f>
        <v/>
      </c>
      <c r="E388" s="73" t="str">
        <f>査定協会提出用!E388</f>
        <v/>
      </c>
      <c r="F388" s="132" t="str">
        <f>査定協会提出用!F388</f>
        <v/>
      </c>
      <c r="G388" s="85" t="str">
        <f>査定協会提出用!G388</f>
        <v/>
      </c>
      <c r="H388" s="92" t="str">
        <f>査定協会提出用!H388</f>
        <v/>
      </c>
      <c r="I388" s="103" t="str">
        <f>査定協会提出用!I388</f>
        <v/>
      </c>
      <c r="J388" s="216" t="str">
        <f>査定協会提出用!J388</f>
        <v/>
      </c>
      <c r="K388" s="217">
        <f>査定協会提出用!K388</f>
        <v>0</v>
      </c>
      <c r="L388" s="113"/>
      <c r="M388" s="117" t="s">
        <v>14</v>
      </c>
      <c r="N388" s="124" t="s">
        <v>11</v>
      </c>
    </row>
    <row r="389" spans="2:14" ht="24.9" customHeight="1" x14ac:dyDescent="0.2">
      <c r="B389" s="51" t="str">
        <f>査定協会提出用!B389</f>
        <v/>
      </c>
      <c r="C389" s="60" t="str">
        <f>査定協会提出用!C389</f>
        <v/>
      </c>
      <c r="D389" s="68" t="str">
        <f>査定協会提出用!D389</f>
        <v/>
      </c>
      <c r="E389" s="73" t="str">
        <f>査定協会提出用!E389</f>
        <v/>
      </c>
      <c r="F389" s="132" t="str">
        <f>査定協会提出用!F389</f>
        <v/>
      </c>
      <c r="G389" s="85" t="str">
        <f>査定協会提出用!G389</f>
        <v/>
      </c>
      <c r="H389" s="92" t="str">
        <f>査定協会提出用!H389</f>
        <v/>
      </c>
      <c r="I389" s="103" t="str">
        <f>査定協会提出用!I389</f>
        <v/>
      </c>
      <c r="J389" s="216" t="str">
        <f>査定協会提出用!J389</f>
        <v/>
      </c>
      <c r="K389" s="217">
        <f>査定協会提出用!K389</f>
        <v>0</v>
      </c>
      <c r="L389" s="113"/>
      <c r="M389" s="117" t="s">
        <v>14</v>
      </c>
      <c r="N389" s="124" t="s">
        <v>11</v>
      </c>
    </row>
    <row r="390" spans="2:14" ht="24.9" customHeight="1" x14ac:dyDescent="0.2">
      <c r="B390" s="51" t="str">
        <f>査定協会提出用!B390</f>
        <v/>
      </c>
      <c r="C390" s="60" t="str">
        <f>査定協会提出用!C390</f>
        <v/>
      </c>
      <c r="D390" s="68" t="str">
        <f>査定協会提出用!D390</f>
        <v/>
      </c>
      <c r="E390" s="73" t="str">
        <f>査定協会提出用!E390</f>
        <v/>
      </c>
      <c r="F390" s="132" t="str">
        <f>査定協会提出用!F390</f>
        <v/>
      </c>
      <c r="G390" s="85" t="str">
        <f>査定協会提出用!G390</f>
        <v/>
      </c>
      <c r="H390" s="92" t="str">
        <f>査定協会提出用!H390</f>
        <v/>
      </c>
      <c r="I390" s="103" t="str">
        <f>査定協会提出用!I390</f>
        <v/>
      </c>
      <c r="J390" s="216" t="str">
        <f>査定協会提出用!J390</f>
        <v/>
      </c>
      <c r="K390" s="217">
        <f>査定協会提出用!K390</f>
        <v>0</v>
      </c>
      <c r="L390" s="113"/>
      <c r="M390" s="117" t="s">
        <v>14</v>
      </c>
      <c r="N390" s="124" t="s">
        <v>11</v>
      </c>
    </row>
    <row r="391" spans="2:14" ht="24.9" customHeight="1" x14ac:dyDescent="0.2">
      <c r="B391" s="51" t="str">
        <f>査定協会提出用!B391</f>
        <v/>
      </c>
      <c r="C391" s="60" t="str">
        <f>査定協会提出用!C391</f>
        <v/>
      </c>
      <c r="D391" s="68" t="str">
        <f>査定協会提出用!D391</f>
        <v/>
      </c>
      <c r="E391" s="73" t="str">
        <f>査定協会提出用!E391</f>
        <v/>
      </c>
      <c r="F391" s="132" t="str">
        <f>査定協会提出用!F391</f>
        <v/>
      </c>
      <c r="G391" s="85" t="str">
        <f>査定協会提出用!G391</f>
        <v/>
      </c>
      <c r="H391" s="92" t="str">
        <f>査定協会提出用!H391</f>
        <v/>
      </c>
      <c r="I391" s="103" t="str">
        <f>査定協会提出用!I391</f>
        <v/>
      </c>
      <c r="J391" s="216" t="str">
        <f>査定協会提出用!J391</f>
        <v/>
      </c>
      <c r="K391" s="217">
        <f>査定協会提出用!K391</f>
        <v>0</v>
      </c>
      <c r="L391" s="113"/>
      <c r="M391" s="117" t="s">
        <v>14</v>
      </c>
      <c r="N391" s="124" t="s">
        <v>11</v>
      </c>
    </row>
    <row r="392" spans="2:14" ht="24.9" customHeight="1" x14ac:dyDescent="0.2">
      <c r="B392" s="51" t="str">
        <f>査定協会提出用!B392</f>
        <v/>
      </c>
      <c r="C392" s="60" t="str">
        <f>査定協会提出用!C392</f>
        <v/>
      </c>
      <c r="D392" s="68" t="str">
        <f>査定協会提出用!D392</f>
        <v/>
      </c>
      <c r="E392" s="73" t="str">
        <f>査定協会提出用!E392</f>
        <v/>
      </c>
      <c r="F392" s="132" t="str">
        <f>査定協会提出用!F392</f>
        <v/>
      </c>
      <c r="G392" s="85" t="str">
        <f>査定協会提出用!G392</f>
        <v/>
      </c>
      <c r="H392" s="92" t="str">
        <f>査定協会提出用!H392</f>
        <v/>
      </c>
      <c r="I392" s="103" t="str">
        <f>査定協会提出用!I392</f>
        <v/>
      </c>
      <c r="J392" s="216" t="str">
        <f>査定協会提出用!J392</f>
        <v/>
      </c>
      <c r="K392" s="217">
        <f>査定協会提出用!K392</f>
        <v>0</v>
      </c>
      <c r="L392" s="113"/>
      <c r="M392" s="117" t="s">
        <v>14</v>
      </c>
      <c r="N392" s="124" t="s">
        <v>11</v>
      </c>
    </row>
    <row r="393" spans="2:14" ht="24.9" customHeight="1" x14ac:dyDescent="0.2">
      <c r="B393" s="51" t="str">
        <f>査定協会提出用!B393</f>
        <v/>
      </c>
      <c r="C393" s="60" t="str">
        <f>査定協会提出用!C393</f>
        <v/>
      </c>
      <c r="D393" s="68" t="str">
        <f>査定協会提出用!D393</f>
        <v/>
      </c>
      <c r="E393" s="73" t="str">
        <f>査定協会提出用!E393</f>
        <v/>
      </c>
      <c r="F393" s="132" t="str">
        <f>査定協会提出用!F393</f>
        <v/>
      </c>
      <c r="G393" s="85" t="str">
        <f>査定協会提出用!G393</f>
        <v/>
      </c>
      <c r="H393" s="92" t="str">
        <f>査定協会提出用!H393</f>
        <v/>
      </c>
      <c r="I393" s="103" t="str">
        <f>査定協会提出用!I393</f>
        <v/>
      </c>
      <c r="J393" s="216" t="str">
        <f>査定協会提出用!J393</f>
        <v/>
      </c>
      <c r="K393" s="217">
        <f>査定協会提出用!K393</f>
        <v>0</v>
      </c>
      <c r="L393" s="113"/>
      <c r="M393" s="117" t="s">
        <v>14</v>
      </c>
      <c r="N393" s="124" t="s">
        <v>11</v>
      </c>
    </row>
    <row r="394" spans="2:14" ht="24.9" customHeight="1" x14ac:dyDescent="0.2">
      <c r="B394" s="51" t="str">
        <f>査定協会提出用!B394</f>
        <v/>
      </c>
      <c r="C394" s="60" t="str">
        <f>査定協会提出用!C394</f>
        <v/>
      </c>
      <c r="D394" s="68" t="str">
        <f>査定協会提出用!D394</f>
        <v/>
      </c>
      <c r="E394" s="73" t="str">
        <f>査定協会提出用!E394</f>
        <v/>
      </c>
      <c r="F394" s="132" t="str">
        <f>査定協会提出用!F394</f>
        <v/>
      </c>
      <c r="G394" s="85" t="str">
        <f>査定協会提出用!G394</f>
        <v/>
      </c>
      <c r="H394" s="92" t="str">
        <f>査定協会提出用!H394</f>
        <v/>
      </c>
      <c r="I394" s="103" t="str">
        <f>査定協会提出用!I394</f>
        <v/>
      </c>
      <c r="J394" s="216" t="str">
        <f>査定協会提出用!J394</f>
        <v/>
      </c>
      <c r="K394" s="217">
        <f>査定協会提出用!K394</f>
        <v>0</v>
      </c>
      <c r="L394" s="113"/>
      <c r="M394" s="117" t="s">
        <v>14</v>
      </c>
      <c r="N394" s="124" t="s">
        <v>11</v>
      </c>
    </row>
    <row r="395" spans="2:14" ht="24.9" customHeight="1" x14ac:dyDescent="0.2">
      <c r="B395" s="51" t="str">
        <f>査定協会提出用!B395</f>
        <v/>
      </c>
      <c r="C395" s="60" t="str">
        <f>査定協会提出用!C395</f>
        <v/>
      </c>
      <c r="D395" s="68" t="str">
        <f>査定協会提出用!D395</f>
        <v/>
      </c>
      <c r="E395" s="73" t="str">
        <f>査定協会提出用!E395</f>
        <v/>
      </c>
      <c r="F395" s="132" t="str">
        <f>査定協会提出用!F395</f>
        <v/>
      </c>
      <c r="G395" s="85" t="str">
        <f>査定協会提出用!G395</f>
        <v/>
      </c>
      <c r="H395" s="92" t="str">
        <f>査定協会提出用!H395</f>
        <v/>
      </c>
      <c r="I395" s="103" t="str">
        <f>査定協会提出用!I395</f>
        <v/>
      </c>
      <c r="J395" s="216" t="str">
        <f>査定協会提出用!J395</f>
        <v/>
      </c>
      <c r="K395" s="217">
        <f>査定協会提出用!K395</f>
        <v>0</v>
      </c>
      <c r="L395" s="113"/>
      <c r="M395" s="117" t="s">
        <v>14</v>
      </c>
      <c r="N395" s="124" t="s">
        <v>11</v>
      </c>
    </row>
    <row r="396" spans="2:14" ht="24.9" customHeight="1" x14ac:dyDescent="0.2">
      <c r="B396" s="51" t="str">
        <f>査定協会提出用!B396</f>
        <v/>
      </c>
      <c r="C396" s="60" t="str">
        <f>査定協会提出用!C396</f>
        <v/>
      </c>
      <c r="D396" s="68" t="str">
        <f>査定協会提出用!D396</f>
        <v/>
      </c>
      <c r="E396" s="73" t="str">
        <f>査定協会提出用!E396</f>
        <v/>
      </c>
      <c r="F396" s="132" t="str">
        <f>査定協会提出用!F396</f>
        <v/>
      </c>
      <c r="G396" s="85" t="str">
        <f>査定協会提出用!G396</f>
        <v/>
      </c>
      <c r="H396" s="92" t="str">
        <f>査定協会提出用!H396</f>
        <v/>
      </c>
      <c r="I396" s="103" t="str">
        <f>査定協会提出用!I396</f>
        <v/>
      </c>
      <c r="J396" s="216" t="str">
        <f>査定協会提出用!J396</f>
        <v/>
      </c>
      <c r="K396" s="217">
        <f>査定協会提出用!K396</f>
        <v>0</v>
      </c>
      <c r="L396" s="113"/>
      <c r="M396" s="117" t="s">
        <v>14</v>
      </c>
      <c r="N396" s="124" t="s">
        <v>11</v>
      </c>
    </row>
    <row r="397" spans="2:14" ht="24.9" customHeight="1" x14ac:dyDescent="0.2">
      <c r="B397" s="51" t="str">
        <f>査定協会提出用!B397</f>
        <v/>
      </c>
      <c r="C397" s="60" t="str">
        <f>査定協会提出用!C397</f>
        <v/>
      </c>
      <c r="D397" s="68" t="str">
        <f>査定協会提出用!D397</f>
        <v/>
      </c>
      <c r="E397" s="73" t="str">
        <f>査定協会提出用!E397</f>
        <v/>
      </c>
      <c r="F397" s="132" t="str">
        <f>査定協会提出用!F397</f>
        <v/>
      </c>
      <c r="G397" s="85" t="str">
        <f>査定協会提出用!G397</f>
        <v/>
      </c>
      <c r="H397" s="92" t="str">
        <f>査定協会提出用!H397</f>
        <v/>
      </c>
      <c r="I397" s="103" t="str">
        <f>査定協会提出用!I397</f>
        <v/>
      </c>
      <c r="J397" s="216" t="str">
        <f>査定協会提出用!J397</f>
        <v/>
      </c>
      <c r="K397" s="217">
        <f>査定協会提出用!K397</f>
        <v>0</v>
      </c>
      <c r="L397" s="113"/>
      <c r="M397" s="117" t="s">
        <v>14</v>
      </c>
      <c r="N397" s="124" t="s">
        <v>11</v>
      </c>
    </row>
    <row r="398" spans="2:14" ht="24.9" customHeight="1" x14ac:dyDescent="0.2">
      <c r="B398" s="51" t="str">
        <f>査定協会提出用!B398</f>
        <v/>
      </c>
      <c r="C398" s="60" t="str">
        <f>査定協会提出用!C398</f>
        <v/>
      </c>
      <c r="D398" s="68" t="str">
        <f>査定協会提出用!D398</f>
        <v/>
      </c>
      <c r="E398" s="73" t="str">
        <f>査定協会提出用!E398</f>
        <v/>
      </c>
      <c r="F398" s="132" t="str">
        <f>査定協会提出用!F398</f>
        <v/>
      </c>
      <c r="G398" s="85" t="str">
        <f>査定協会提出用!G398</f>
        <v/>
      </c>
      <c r="H398" s="92" t="str">
        <f>査定協会提出用!H398</f>
        <v/>
      </c>
      <c r="I398" s="103" t="str">
        <f>査定協会提出用!I398</f>
        <v/>
      </c>
      <c r="J398" s="216" t="str">
        <f>査定協会提出用!J398</f>
        <v/>
      </c>
      <c r="K398" s="217">
        <f>査定協会提出用!K398</f>
        <v>0</v>
      </c>
      <c r="L398" s="113"/>
      <c r="M398" s="117" t="s">
        <v>14</v>
      </c>
      <c r="N398" s="124" t="s">
        <v>11</v>
      </c>
    </row>
    <row r="399" spans="2:14" ht="24.9" customHeight="1" x14ac:dyDescent="0.2">
      <c r="B399" s="51" t="str">
        <f>査定協会提出用!B399</f>
        <v/>
      </c>
      <c r="C399" s="60" t="str">
        <f>査定協会提出用!C399</f>
        <v/>
      </c>
      <c r="D399" s="68" t="str">
        <f>査定協会提出用!D399</f>
        <v/>
      </c>
      <c r="E399" s="73" t="str">
        <f>査定協会提出用!E399</f>
        <v/>
      </c>
      <c r="F399" s="132" t="str">
        <f>査定協会提出用!F399</f>
        <v/>
      </c>
      <c r="G399" s="85" t="str">
        <f>査定協会提出用!G399</f>
        <v/>
      </c>
      <c r="H399" s="92" t="str">
        <f>査定協会提出用!H399</f>
        <v/>
      </c>
      <c r="I399" s="103" t="str">
        <f>査定協会提出用!I399</f>
        <v/>
      </c>
      <c r="J399" s="216" t="str">
        <f>査定協会提出用!J399</f>
        <v/>
      </c>
      <c r="K399" s="217">
        <f>査定協会提出用!K399</f>
        <v>0</v>
      </c>
      <c r="L399" s="113"/>
      <c r="M399" s="117" t="s">
        <v>14</v>
      </c>
      <c r="N399" s="124" t="s">
        <v>11</v>
      </c>
    </row>
    <row r="400" spans="2:14" ht="24.9" customHeight="1" x14ac:dyDescent="0.2">
      <c r="B400" s="52" t="str">
        <f>査定協会提出用!B400</f>
        <v/>
      </c>
      <c r="C400" s="61" t="str">
        <f>査定協会提出用!C400</f>
        <v/>
      </c>
      <c r="D400" s="69" t="str">
        <f>査定協会提出用!D400</f>
        <v/>
      </c>
      <c r="E400" s="74" t="str">
        <f>査定協会提出用!E400</f>
        <v/>
      </c>
      <c r="F400" s="81" t="str">
        <f>査定協会提出用!F400</f>
        <v/>
      </c>
      <c r="G400" s="86" t="str">
        <f>査定協会提出用!G400</f>
        <v/>
      </c>
      <c r="H400" s="93" t="str">
        <f>査定協会提出用!H400</f>
        <v/>
      </c>
      <c r="I400" s="104" t="str">
        <f>査定協会提出用!I400</f>
        <v/>
      </c>
      <c r="J400" s="218" t="str">
        <f>査定協会提出用!J400</f>
        <v/>
      </c>
      <c r="K400" s="219">
        <f>査定協会提出用!K400</f>
        <v>0</v>
      </c>
      <c r="L400" s="114"/>
      <c r="M400" s="118" t="s">
        <v>14</v>
      </c>
      <c r="N400" s="125" t="s">
        <v>11</v>
      </c>
    </row>
    <row r="401" spans="2:14" ht="24.9" customHeight="1" x14ac:dyDescent="0.2">
      <c r="B401" s="50" t="str">
        <f>査定協会提出用!B401</f>
        <v/>
      </c>
      <c r="C401" s="59" t="str">
        <f>査定協会提出用!C401</f>
        <v/>
      </c>
      <c r="D401" s="67" t="str">
        <f>査定協会提出用!D401</f>
        <v/>
      </c>
      <c r="E401" s="72" t="str">
        <f>査定協会提出用!E401</f>
        <v/>
      </c>
      <c r="F401" s="131" t="str">
        <f>査定協会提出用!F401</f>
        <v/>
      </c>
      <c r="G401" s="84" t="str">
        <f>査定協会提出用!G401</f>
        <v/>
      </c>
      <c r="H401" s="91" t="str">
        <f>査定協会提出用!H401</f>
        <v/>
      </c>
      <c r="I401" s="102" t="str">
        <f>査定協会提出用!I401</f>
        <v/>
      </c>
      <c r="J401" s="214" t="str">
        <f>査定協会提出用!J401</f>
        <v/>
      </c>
      <c r="K401" s="215">
        <f>査定協会提出用!K401</f>
        <v>0</v>
      </c>
      <c r="L401" s="112"/>
      <c r="M401" s="116" t="s">
        <v>14</v>
      </c>
      <c r="N401" s="123" t="s">
        <v>11</v>
      </c>
    </row>
    <row r="402" spans="2:14" ht="24.9" customHeight="1" x14ac:dyDescent="0.2">
      <c r="B402" s="51" t="str">
        <f>査定協会提出用!B402</f>
        <v/>
      </c>
      <c r="C402" s="60" t="str">
        <f>査定協会提出用!C402</f>
        <v/>
      </c>
      <c r="D402" s="68" t="str">
        <f>査定協会提出用!D402</f>
        <v/>
      </c>
      <c r="E402" s="73" t="str">
        <f>査定協会提出用!E402</f>
        <v/>
      </c>
      <c r="F402" s="132" t="str">
        <f>査定協会提出用!F402</f>
        <v/>
      </c>
      <c r="G402" s="85" t="str">
        <f>査定協会提出用!G402</f>
        <v/>
      </c>
      <c r="H402" s="92" t="str">
        <f>査定協会提出用!H402</f>
        <v/>
      </c>
      <c r="I402" s="103" t="str">
        <f>査定協会提出用!I402</f>
        <v/>
      </c>
      <c r="J402" s="216" t="str">
        <f>査定協会提出用!J402</f>
        <v/>
      </c>
      <c r="K402" s="217">
        <f>査定協会提出用!K402</f>
        <v>0</v>
      </c>
      <c r="L402" s="113"/>
      <c r="M402" s="117" t="s">
        <v>14</v>
      </c>
      <c r="N402" s="124" t="s">
        <v>11</v>
      </c>
    </row>
    <row r="403" spans="2:14" ht="24.9" customHeight="1" x14ac:dyDescent="0.2">
      <c r="B403" s="51" t="str">
        <f>査定協会提出用!B403</f>
        <v/>
      </c>
      <c r="C403" s="60" t="str">
        <f>査定協会提出用!C403</f>
        <v/>
      </c>
      <c r="D403" s="68" t="str">
        <f>査定協会提出用!D403</f>
        <v/>
      </c>
      <c r="E403" s="73" t="str">
        <f>査定協会提出用!E403</f>
        <v/>
      </c>
      <c r="F403" s="132" t="str">
        <f>査定協会提出用!F403</f>
        <v/>
      </c>
      <c r="G403" s="85" t="str">
        <f>査定協会提出用!G403</f>
        <v/>
      </c>
      <c r="H403" s="92" t="str">
        <f>査定協会提出用!H403</f>
        <v/>
      </c>
      <c r="I403" s="103" t="str">
        <f>査定協会提出用!I403</f>
        <v/>
      </c>
      <c r="J403" s="216" t="str">
        <f>査定協会提出用!J403</f>
        <v/>
      </c>
      <c r="K403" s="217">
        <f>査定協会提出用!K403</f>
        <v>0</v>
      </c>
      <c r="L403" s="113"/>
      <c r="M403" s="117" t="s">
        <v>14</v>
      </c>
      <c r="N403" s="124" t="s">
        <v>11</v>
      </c>
    </row>
    <row r="404" spans="2:14" ht="24.9" customHeight="1" x14ac:dyDescent="0.2">
      <c r="B404" s="51" t="str">
        <f>査定協会提出用!B404</f>
        <v/>
      </c>
      <c r="C404" s="60" t="str">
        <f>査定協会提出用!C404</f>
        <v/>
      </c>
      <c r="D404" s="68" t="str">
        <f>査定協会提出用!D404</f>
        <v/>
      </c>
      <c r="E404" s="73" t="str">
        <f>査定協会提出用!E404</f>
        <v/>
      </c>
      <c r="F404" s="132" t="str">
        <f>査定協会提出用!F404</f>
        <v/>
      </c>
      <c r="G404" s="85" t="str">
        <f>査定協会提出用!G404</f>
        <v/>
      </c>
      <c r="H404" s="92" t="str">
        <f>査定協会提出用!H404</f>
        <v/>
      </c>
      <c r="I404" s="103" t="str">
        <f>査定協会提出用!I404</f>
        <v/>
      </c>
      <c r="J404" s="216" t="str">
        <f>査定協会提出用!J404</f>
        <v/>
      </c>
      <c r="K404" s="217">
        <f>査定協会提出用!K404</f>
        <v>0</v>
      </c>
      <c r="L404" s="113"/>
      <c r="M404" s="117" t="s">
        <v>14</v>
      </c>
      <c r="N404" s="124" t="s">
        <v>11</v>
      </c>
    </row>
    <row r="405" spans="2:14" ht="24.9" customHeight="1" x14ac:dyDescent="0.2">
      <c r="B405" s="51" t="str">
        <f>査定協会提出用!B405</f>
        <v/>
      </c>
      <c r="C405" s="60" t="str">
        <f>査定協会提出用!C405</f>
        <v/>
      </c>
      <c r="D405" s="68" t="str">
        <f>査定協会提出用!D405</f>
        <v/>
      </c>
      <c r="E405" s="73" t="str">
        <f>査定協会提出用!E405</f>
        <v/>
      </c>
      <c r="F405" s="132" t="str">
        <f>査定協会提出用!F405</f>
        <v/>
      </c>
      <c r="G405" s="85" t="str">
        <f>査定協会提出用!G405</f>
        <v/>
      </c>
      <c r="H405" s="92" t="str">
        <f>査定協会提出用!H405</f>
        <v/>
      </c>
      <c r="I405" s="103" t="str">
        <f>査定協会提出用!I405</f>
        <v/>
      </c>
      <c r="J405" s="216" t="str">
        <f>査定協会提出用!J405</f>
        <v/>
      </c>
      <c r="K405" s="217">
        <f>査定協会提出用!K405</f>
        <v>0</v>
      </c>
      <c r="L405" s="113"/>
      <c r="M405" s="117" t="s">
        <v>14</v>
      </c>
      <c r="N405" s="124" t="s">
        <v>11</v>
      </c>
    </row>
    <row r="406" spans="2:14" ht="24.9" customHeight="1" x14ac:dyDescent="0.2">
      <c r="B406" s="51" t="str">
        <f>査定協会提出用!B406</f>
        <v/>
      </c>
      <c r="C406" s="60" t="str">
        <f>査定協会提出用!C406</f>
        <v/>
      </c>
      <c r="D406" s="68" t="str">
        <f>査定協会提出用!D406</f>
        <v/>
      </c>
      <c r="E406" s="73" t="str">
        <f>査定協会提出用!E406</f>
        <v/>
      </c>
      <c r="F406" s="132" t="str">
        <f>査定協会提出用!F406</f>
        <v/>
      </c>
      <c r="G406" s="85" t="str">
        <f>査定協会提出用!G406</f>
        <v/>
      </c>
      <c r="H406" s="92" t="str">
        <f>査定協会提出用!H406</f>
        <v/>
      </c>
      <c r="I406" s="103" t="str">
        <f>査定協会提出用!I406</f>
        <v/>
      </c>
      <c r="J406" s="216" t="str">
        <f>査定協会提出用!J406</f>
        <v/>
      </c>
      <c r="K406" s="217">
        <f>査定協会提出用!K406</f>
        <v>0</v>
      </c>
      <c r="L406" s="113"/>
      <c r="M406" s="117" t="s">
        <v>14</v>
      </c>
      <c r="N406" s="124" t="s">
        <v>11</v>
      </c>
    </row>
    <row r="407" spans="2:14" ht="24.9" customHeight="1" x14ac:dyDescent="0.2">
      <c r="B407" s="51" t="str">
        <f>査定協会提出用!B407</f>
        <v/>
      </c>
      <c r="C407" s="60" t="str">
        <f>査定協会提出用!C407</f>
        <v/>
      </c>
      <c r="D407" s="68" t="str">
        <f>査定協会提出用!D407</f>
        <v/>
      </c>
      <c r="E407" s="73" t="str">
        <f>査定協会提出用!E407</f>
        <v/>
      </c>
      <c r="F407" s="132" t="str">
        <f>査定協会提出用!F407</f>
        <v/>
      </c>
      <c r="G407" s="85" t="str">
        <f>査定協会提出用!G407</f>
        <v/>
      </c>
      <c r="H407" s="92" t="str">
        <f>査定協会提出用!H407</f>
        <v/>
      </c>
      <c r="I407" s="103" t="str">
        <f>査定協会提出用!I407</f>
        <v/>
      </c>
      <c r="J407" s="216" t="str">
        <f>査定協会提出用!J407</f>
        <v/>
      </c>
      <c r="K407" s="217">
        <f>査定協会提出用!K407</f>
        <v>0</v>
      </c>
      <c r="L407" s="113"/>
      <c r="M407" s="117" t="s">
        <v>14</v>
      </c>
      <c r="N407" s="124" t="s">
        <v>11</v>
      </c>
    </row>
    <row r="408" spans="2:14" ht="24.9" customHeight="1" x14ac:dyDescent="0.2">
      <c r="B408" s="51" t="str">
        <f>査定協会提出用!B408</f>
        <v/>
      </c>
      <c r="C408" s="60" t="str">
        <f>査定協会提出用!C408</f>
        <v/>
      </c>
      <c r="D408" s="68" t="str">
        <f>査定協会提出用!D408</f>
        <v/>
      </c>
      <c r="E408" s="73" t="str">
        <f>査定協会提出用!E408</f>
        <v/>
      </c>
      <c r="F408" s="132" t="str">
        <f>査定協会提出用!F408</f>
        <v/>
      </c>
      <c r="G408" s="85" t="str">
        <f>査定協会提出用!G408</f>
        <v/>
      </c>
      <c r="H408" s="92" t="str">
        <f>査定協会提出用!H408</f>
        <v/>
      </c>
      <c r="I408" s="103" t="str">
        <f>査定協会提出用!I408</f>
        <v/>
      </c>
      <c r="J408" s="216" t="str">
        <f>査定協会提出用!J408</f>
        <v/>
      </c>
      <c r="K408" s="217">
        <f>査定協会提出用!K408</f>
        <v>0</v>
      </c>
      <c r="L408" s="113"/>
      <c r="M408" s="117" t="s">
        <v>14</v>
      </c>
      <c r="N408" s="124" t="s">
        <v>11</v>
      </c>
    </row>
    <row r="409" spans="2:14" ht="24.9" customHeight="1" x14ac:dyDescent="0.2">
      <c r="B409" s="51" t="str">
        <f>査定協会提出用!B409</f>
        <v/>
      </c>
      <c r="C409" s="60" t="str">
        <f>査定協会提出用!C409</f>
        <v/>
      </c>
      <c r="D409" s="68" t="str">
        <f>査定協会提出用!D409</f>
        <v/>
      </c>
      <c r="E409" s="73" t="str">
        <f>査定協会提出用!E409</f>
        <v/>
      </c>
      <c r="F409" s="132" t="str">
        <f>査定協会提出用!F409</f>
        <v/>
      </c>
      <c r="G409" s="85" t="str">
        <f>査定協会提出用!G409</f>
        <v/>
      </c>
      <c r="H409" s="92" t="str">
        <f>査定協会提出用!H409</f>
        <v/>
      </c>
      <c r="I409" s="103" t="str">
        <f>査定協会提出用!I409</f>
        <v/>
      </c>
      <c r="J409" s="216" t="str">
        <f>査定協会提出用!J409</f>
        <v/>
      </c>
      <c r="K409" s="217">
        <f>査定協会提出用!K409</f>
        <v>0</v>
      </c>
      <c r="L409" s="113"/>
      <c r="M409" s="117" t="s">
        <v>14</v>
      </c>
      <c r="N409" s="124" t="s">
        <v>11</v>
      </c>
    </row>
    <row r="410" spans="2:14" ht="24.9" customHeight="1" x14ac:dyDescent="0.2">
      <c r="B410" s="51" t="str">
        <f>査定協会提出用!B410</f>
        <v/>
      </c>
      <c r="C410" s="60" t="str">
        <f>査定協会提出用!C410</f>
        <v/>
      </c>
      <c r="D410" s="68" t="str">
        <f>査定協会提出用!D410</f>
        <v/>
      </c>
      <c r="E410" s="73" t="str">
        <f>査定協会提出用!E410</f>
        <v/>
      </c>
      <c r="F410" s="132" t="str">
        <f>査定協会提出用!F410</f>
        <v/>
      </c>
      <c r="G410" s="85" t="str">
        <f>査定協会提出用!G410</f>
        <v/>
      </c>
      <c r="H410" s="92" t="str">
        <f>査定協会提出用!H410</f>
        <v/>
      </c>
      <c r="I410" s="103" t="str">
        <f>査定協会提出用!I410</f>
        <v/>
      </c>
      <c r="J410" s="216" t="str">
        <f>査定協会提出用!J410</f>
        <v/>
      </c>
      <c r="K410" s="217">
        <f>査定協会提出用!K410</f>
        <v>0</v>
      </c>
      <c r="L410" s="113"/>
      <c r="M410" s="117" t="s">
        <v>14</v>
      </c>
      <c r="N410" s="124" t="s">
        <v>11</v>
      </c>
    </row>
    <row r="411" spans="2:14" ht="24.9" customHeight="1" x14ac:dyDescent="0.2">
      <c r="B411" s="51" t="str">
        <f>査定協会提出用!B411</f>
        <v/>
      </c>
      <c r="C411" s="60" t="str">
        <f>査定協会提出用!C411</f>
        <v/>
      </c>
      <c r="D411" s="68" t="str">
        <f>査定協会提出用!D411</f>
        <v/>
      </c>
      <c r="E411" s="73" t="str">
        <f>査定協会提出用!E411</f>
        <v/>
      </c>
      <c r="F411" s="132" t="str">
        <f>査定協会提出用!F411</f>
        <v/>
      </c>
      <c r="G411" s="85" t="str">
        <f>査定協会提出用!G411</f>
        <v/>
      </c>
      <c r="H411" s="92" t="str">
        <f>査定協会提出用!H411</f>
        <v/>
      </c>
      <c r="I411" s="103" t="str">
        <f>査定協会提出用!I411</f>
        <v/>
      </c>
      <c r="J411" s="216" t="str">
        <f>査定協会提出用!J411</f>
        <v/>
      </c>
      <c r="K411" s="217">
        <f>査定協会提出用!K411</f>
        <v>0</v>
      </c>
      <c r="L411" s="113"/>
      <c r="M411" s="117" t="s">
        <v>14</v>
      </c>
      <c r="N411" s="124" t="s">
        <v>11</v>
      </c>
    </row>
    <row r="412" spans="2:14" ht="24.9" customHeight="1" x14ac:dyDescent="0.2">
      <c r="B412" s="51" t="str">
        <f>査定協会提出用!B412</f>
        <v/>
      </c>
      <c r="C412" s="60" t="str">
        <f>査定協会提出用!C412</f>
        <v/>
      </c>
      <c r="D412" s="68" t="str">
        <f>査定協会提出用!D412</f>
        <v/>
      </c>
      <c r="E412" s="73" t="str">
        <f>査定協会提出用!E412</f>
        <v/>
      </c>
      <c r="F412" s="132" t="str">
        <f>査定協会提出用!F412</f>
        <v/>
      </c>
      <c r="G412" s="85" t="str">
        <f>査定協会提出用!G412</f>
        <v/>
      </c>
      <c r="H412" s="92" t="str">
        <f>査定協会提出用!H412</f>
        <v/>
      </c>
      <c r="I412" s="103" t="str">
        <f>査定協会提出用!I412</f>
        <v/>
      </c>
      <c r="J412" s="216" t="str">
        <f>査定協会提出用!J412</f>
        <v/>
      </c>
      <c r="K412" s="217">
        <f>査定協会提出用!K412</f>
        <v>0</v>
      </c>
      <c r="L412" s="113"/>
      <c r="M412" s="117" t="s">
        <v>14</v>
      </c>
      <c r="N412" s="124" t="s">
        <v>11</v>
      </c>
    </row>
    <row r="413" spans="2:14" ht="24.9" customHeight="1" x14ac:dyDescent="0.2">
      <c r="B413" s="51" t="str">
        <f>査定協会提出用!B413</f>
        <v/>
      </c>
      <c r="C413" s="60" t="str">
        <f>査定協会提出用!C413</f>
        <v/>
      </c>
      <c r="D413" s="68" t="str">
        <f>査定協会提出用!D413</f>
        <v/>
      </c>
      <c r="E413" s="73" t="str">
        <f>査定協会提出用!E413</f>
        <v/>
      </c>
      <c r="F413" s="132" t="str">
        <f>査定協会提出用!F413</f>
        <v/>
      </c>
      <c r="G413" s="85" t="str">
        <f>査定協会提出用!G413</f>
        <v/>
      </c>
      <c r="H413" s="92" t="str">
        <f>査定協会提出用!H413</f>
        <v/>
      </c>
      <c r="I413" s="103" t="str">
        <f>査定協会提出用!I413</f>
        <v/>
      </c>
      <c r="J413" s="216" t="str">
        <f>査定協会提出用!J413</f>
        <v/>
      </c>
      <c r="K413" s="217">
        <f>査定協会提出用!K413</f>
        <v>0</v>
      </c>
      <c r="L413" s="113"/>
      <c r="M413" s="117" t="s">
        <v>14</v>
      </c>
      <c r="N413" s="124" t="s">
        <v>11</v>
      </c>
    </row>
    <row r="414" spans="2:14" ht="24.9" customHeight="1" x14ac:dyDescent="0.2">
      <c r="B414" s="51" t="str">
        <f>査定協会提出用!B414</f>
        <v/>
      </c>
      <c r="C414" s="60" t="str">
        <f>査定協会提出用!C414</f>
        <v/>
      </c>
      <c r="D414" s="68" t="str">
        <f>査定協会提出用!D414</f>
        <v/>
      </c>
      <c r="E414" s="73" t="str">
        <f>査定協会提出用!E414</f>
        <v/>
      </c>
      <c r="F414" s="132" t="str">
        <f>査定協会提出用!F414</f>
        <v/>
      </c>
      <c r="G414" s="85" t="str">
        <f>査定協会提出用!G414</f>
        <v/>
      </c>
      <c r="H414" s="92" t="str">
        <f>査定協会提出用!H414</f>
        <v/>
      </c>
      <c r="I414" s="103" t="str">
        <f>査定協会提出用!I414</f>
        <v/>
      </c>
      <c r="J414" s="216" t="str">
        <f>査定協会提出用!J414</f>
        <v/>
      </c>
      <c r="K414" s="217">
        <f>査定協会提出用!K414</f>
        <v>0</v>
      </c>
      <c r="L414" s="113"/>
      <c r="M414" s="117" t="s">
        <v>14</v>
      </c>
      <c r="N414" s="124" t="s">
        <v>11</v>
      </c>
    </row>
    <row r="415" spans="2:14" ht="24.9" customHeight="1" x14ac:dyDescent="0.2">
      <c r="B415" s="51" t="str">
        <f>査定協会提出用!B415</f>
        <v/>
      </c>
      <c r="C415" s="60" t="str">
        <f>査定協会提出用!C415</f>
        <v/>
      </c>
      <c r="D415" s="68" t="str">
        <f>査定協会提出用!D415</f>
        <v/>
      </c>
      <c r="E415" s="73" t="str">
        <f>査定協会提出用!E415</f>
        <v/>
      </c>
      <c r="F415" s="132" t="str">
        <f>査定協会提出用!F415</f>
        <v/>
      </c>
      <c r="G415" s="85" t="str">
        <f>査定協会提出用!G415</f>
        <v/>
      </c>
      <c r="H415" s="92" t="str">
        <f>査定協会提出用!H415</f>
        <v/>
      </c>
      <c r="I415" s="103" t="str">
        <f>査定協会提出用!I415</f>
        <v/>
      </c>
      <c r="J415" s="216" t="str">
        <f>査定協会提出用!J415</f>
        <v/>
      </c>
      <c r="K415" s="217">
        <f>査定協会提出用!K415</f>
        <v>0</v>
      </c>
      <c r="L415" s="113"/>
      <c r="M415" s="117" t="s">
        <v>14</v>
      </c>
      <c r="N415" s="124" t="s">
        <v>11</v>
      </c>
    </row>
    <row r="416" spans="2:14" ht="24.9" customHeight="1" x14ac:dyDescent="0.2">
      <c r="B416" s="51" t="str">
        <f>査定協会提出用!B416</f>
        <v/>
      </c>
      <c r="C416" s="60" t="str">
        <f>査定協会提出用!C416</f>
        <v/>
      </c>
      <c r="D416" s="68" t="str">
        <f>査定協会提出用!D416</f>
        <v/>
      </c>
      <c r="E416" s="73" t="str">
        <f>査定協会提出用!E416</f>
        <v/>
      </c>
      <c r="F416" s="132" t="str">
        <f>査定協会提出用!F416</f>
        <v/>
      </c>
      <c r="G416" s="85" t="str">
        <f>査定協会提出用!G416</f>
        <v/>
      </c>
      <c r="H416" s="92" t="str">
        <f>査定協会提出用!H416</f>
        <v/>
      </c>
      <c r="I416" s="103" t="str">
        <f>査定協会提出用!I416</f>
        <v/>
      </c>
      <c r="J416" s="216" t="str">
        <f>査定協会提出用!J416</f>
        <v/>
      </c>
      <c r="K416" s="217">
        <f>査定協会提出用!K416</f>
        <v>0</v>
      </c>
      <c r="L416" s="113"/>
      <c r="M416" s="117" t="s">
        <v>14</v>
      </c>
      <c r="N416" s="124" t="s">
        <v>11</v>
      </c>
    </row>
    <row r="417" spans="2:14" ht="24.9" customHeight="1" x14ac:dyDescent="0.2">
      <c r="B417" s="51" t="str">
        <f>査定協会提出用!B417</f>
        <v/>
      </c>
      <c r="C417" s="60" t="str">
        <f>査定協会提出用!C417</f>
        <v/>
      </c>
      <c r="D417" s="68" t="str">
        <f>査定協会提出用!D417</f>
        <v/>
      </c>
      <c r="E417" s="73" t="str">
        <f>査定協会提出用!E417</f>
        <v/>
      </c>
      <c r="F417" s="132" t="str">
        <f>査定協会提出用!F417</f>
        <v/>
      </c>
      <c r="G417" s="85" t="str">
        <f>査定協会提出用!G417</f>
        <v/>
      </c>
      <c r="H417" s="92" t="str">
        <f>査定協会提出用!H417</f>
        <v/>
      </c>
      <c r="I417" s="103" t="str">
        <f>査定協会提出用!I417</f>
        <v/>
      </c>
      <c r="J417" s="216" t="str">
        <f>査定協会提出用!J417</f>
        <v/>
      </c>
      <c r="K417" s="217">
        <f>査定協会提出用!K417</f>
        <v>0</v>
      </c>
      <c r="L417" s="113"/>
      <c r="M417" s="117" t="s">
        <v>14</v>
      </c>
      <c r="N417" s="124" t="s">
        <v>11</v>
      </c>
    </row>
    <row r="418" spans="2:14" ht="24.9" customHeight="1" x14ac:dyDescent="0.2">
      <c r="B418" s="51" t="str">
        <f>査定協会提出用!B418</f>
        <v/>
      </c>
      <c r="C418" s="60" t="str">
        <f>査定協会提出用!C418</f>
        <v/>
      </c>
      <c r="D418" s="68" t="str">
        <f>査定協会提出用!D418</f>
        <v/>
      </c>
      <c r="E418" s="73" t="str">
        <f>査定協会提出用!E418</f>
        <v/>
      </c>
      <c r="F418" s="132" t="str">
        <f>査定協会提出用!F418</f>
        <v/>
      </c>
      <c r="G418" s="85" t="str">
        <f>査定協会提出用!G418</f>
        <v/>
      </c>
      <c r="H418" s="92" t="str">
        <f>査定協会提出用!H418</f>
        <v/>
      </c>
      <c r="I418" s="103" t="str">
        <f>査定協会提出用!I418</f>
        <v/>
      </c>
      <c r="J418" s="216" t="str">
        <f>査定協会提出用!J418</f>
        <v/>
      </c>
      <c r="K418" s="217">
        <f>査定協会提出用!K418</f>
        <v>0</v>
      </c>
      <c r="L418" s="113"/>
      <c r="M418" s="117" t="s">
        <v>14</v>
      </c>
      <c r="N418" s="124" t="s">
        <v>11</v>
      </c>
    </row>
    <row r="419" spans="2:14" ht="24.9" customHeight="1" x14ac:dyDescent="0.2">
      <c r="B419" s="51" t="str">
        <f>査定協会提出用!B419</f>
        <v/>
      </c>
      <c r="C419" s="60" t="str">
        <f>査定協会提出用!C419</f>
        <v/>
      </c>
      <c r="D419" s="68" t="str">
        <f>査定協会提出用!D419</f>
        <v/>
      </c>
      <c r="E419" s="73" t="str">
        <f>査定協会提出用!E419</f>
        <v/>
      </c>
      <c r="F419" s="132" t="str">
        <f>査定協会提出用!F419</f>
        <v/>
      </c>
      <c r="G419" s="85" t="str">
        <f>査定協会提出用!G419</f>
        <v/>
      </c>
      <c r="H419" s="92" t="str">
        <f>査定協会提出用!H419</f>
        <v/>
      </c>
      <c r="I419" s="103" t="str">
        <f>査定協会提出用!I419</f>
        <v/>
      </c>
      <c r="J419" s="216" t="str">
        <f>査定協会提出用!J419</f>
        <v/>
      </c>
      <c r="K419" s="217">
        <f>査定協会提出用!K419</f>
        <v>0</v>
      </c>
      <c r="L419" s="113"/>
      <c r="M419" s="117" t="s">
        <v>14</v>
      </c>
      <c r="N419" s="124" t="s">
        <v>11</v>
      </c>
    </row>
    <row r="420" spans="2:14" ht="24.9" customHeight="1" x14ac:dyDescent="0.2">
      <c r="B420" s="52" t="str">
        <f>査定協会提出用!B420</f>
        <v/>
      </c>
      <c r="C420" s="61" t="str">
        <f>査定協会提出用!C420</f>
        <v/>
      </c>
      <c r="D420" s="69" t="str">
        <f>査定協会提出用!D420</f>
        <v/>
      </c>
      <c r="E420" s="74" t="str">
        <f>査定協会提出用!E420</f>
        <v/>
      </c>
      <c r="F420" s="81" t="str">
        <f>査定協会提出用!F420</f>
        <v/>
      </c>
      <c r="G420" s="86" t="str">
        <f>査定協会提出用!G420</f>
        <v/>
      </c>
      <c r="H420" s="93" t="str">
        <f>査定協会提出用!H420</f>
        <v/>
      </c>
      <c r="I420" s="104" t="str">
        <f>査定協会提出用!I420</f>
        <v/>
      </c>
      <c r="J420" s="218" t="str">
        <f>査定協会提出用!J420</f>
        <v/>
      </c>
      <c r="K420" s="219">
        <f>査定協会提出用!K420</f>
        <v>0</v>
      </c>
      <c r="L420" s="114"/>
      <c r="M420" s="118" t="s">
        <v>14</v>
      </c>
      <c r="N420" s="125" t="s">
        <v>11</v>
      </c>
    </row>
    <row r="421" spans="2:14" ht="24.9" customHeight="1" x14ac:dyDescent="0.2">
      <c r="C421" s="64"/>
      <c r="H421" s="96"/>
    </row>
    <row r="422" spans="2:14" ht="24.9" customHeight="1" x14ac:dyDescent="0.2">
      <c r="C422" s="64"/>
      <c r="H422" s="96"/>
    </row>
    <row r="423" spans="2:14" ht="24.9" customHeight="1" x14ac:dyDescent="0.2">
      <c r="C423" s="64"/>
      <c r="H423" s="96"/>
    </row>
    <row r="424" spans="2:14" ht="24.9" customHeight="1" x14ac:dyDescent="0.2">
      <c r="C424" s="64"/>
      <c r="H424" s="96"/>
    </row>
    <row r="425" spans="2:14" ht="24.9" customHeight="1" x14ac:dyDescent="0.2">
      <c r="C425" s="64"/>
      <c r="H425" s="96"/>
    </row>
    <row r="426" spans="2:14" ht="24.9" customHeight="1" x14ac:dyDescent="0.2">
      <c r="C426" s="64"/>
      <c r="H426" s="96"/>
    </row>
    <row r="427" spans="2:14" ht="24.9" customHeight="1" x14ac:dyDescent="0.2">
      <c r="C427" s="64"/>
      <c r="H427" s="96"/>
    </row>
    <row r="428" spans="2:14" ht="24.9" customHeight="1" x14ac:dyDescent="0.2">
      <c r="C428" s="64"/>
      <c r="H428" s="96"/>
    </row>
    <row r="429" spans="2:14" ht="24.9" customHeight="1" x14ac:dyDescent="0.2">
      <c r="C429" s="64"/>
      <c r="H429" s="96"/>
    </row>
    <row r="430" spans="2:14" ht="24.9" customHeight="1" x14ac:dyDescent="0.2">
      <c r="C430" s="64"/>
      <c r="H430" s="96"/>
    </row>
    <row r="431" spans="2:14" ht="24.9" customHeight="1" x14ac:dyDescent="0.2">
      <c r="C431" s="64"/>
      <c r="H431" s="96"/>
    </row>
    <row r="432" spans="2:14" ht="24.9" customHeight="1" x14ac:dyDescent="0.2">
      <c r="C432" s="64"/>
      <c r="H432" s="96"/>
    </row>
    <row r="433" spans="3:8" ht="24.9" customHeight="1" x14ac:dyDescent="0.2">
      <c r="C433" s="64"/>
      <c r="H433" s="96"/>
    </row>
    <row r="434" spans="3:8" ht="24.9" customHeight="1" x14ac:dyDescent="0.2">
      <c r="C434" s="64"/>
      <c r="H434" s="96"/>
    </row>
    <row r="435" spans="3:8" ht="24.9" customHeight="1" x14ac:dyDescent="0.2">
      <c r="C435" s="64"/>
      <c r="H435" s="96"/>
    </row>
    <row r="436" spans="3:8" ht="24.9" customHeight="1" x14ac:dyDescent="0.2">
      <c r="C436" s="64"/>
      <c r="H436" s="96"/>
    </row>
    <row r="437" spans="3:8" ht="24.9" customHeight="1" x14ac:dyDescent="0.2">
      <c r="C437" s="64"/>
      <c r="H437" s="96"/>
    </row>
    <row r="438" spans="3:8" ht="24.9" customHeight="1" x14ac:dyDescent="0.2">
      <c r="C438" s="64"/>
      <c r="H438" s="96"/>
    </row>
    <row r="439" spans="3:8" ht="24.9" customHeight="1" x14ac:dyDescent="0.2">
      <c r="C439" s="64"/>
      <c r="H439" s="96"/>
    </row>
    <row r="440" spans="3:8" ht="24.9" customHeight="1" x14ac:dyDescent="0.2">
      <c r="C440" s="64"/>
      <c r="H440" s="96"/>
    </row>
    <row r="441" spans="3:8" ht="24.9" customHeight="1" x14ac:dyDescent="0.2">
      <c r="C441" s="64"/>
      <c r="H441" s="96"/>
    </row>
    <row r="442" spans="3:8" ht="24.9" customHeight="1" x14ac:dyDescent="0.2">
      <c r="C442" s="64"/>
      <c r="H442" s="96"/>
    </row>
    <row r="443" spans="3:8" ht="24.9" customHeight="1" x14ac:dyDescent="0.2">
      <c r="C443" s="64"/>
      <c r="H443" s="96"/>
    </row>
    <row r="444" spans="3:8" ht="24.9" customHeight="1" x14ac:dyDescent="0.2">
      <c r="C444" s="64"/>
      <c r="H444" s="96"/>
    </row>
    <row r="445" spans="3:8" ht="24.9" customHeight="1" x14ac:dyDescent="0.2">
      <c r="H445" s="96"/>
    </row>
    <row r="446" spans="3:8" ht="24.9" customHeight="1" x14ac:dyDescent="0.2">
      <c r="H446" s="96"/>
    </row>
    <row r="447" spans="3:8" ht="24.9" customHeight="1" x14ac:dyDescent="0.2">
      <c r="H447" s="96"/>
    </row>
    <row r="448" spans="3:8" ht="24.9" customHeight="1" x14ac:dyDescent="0.2">
      <c r="H448" s="96"/>
    </row>
    <row r="449" spans="8:8" ht="24.9" customHeight="1" x14ac:dyDescent="0.2">
      <c r="H449" s="96"/>
    </row>
    <row r="450" spans="8:8" ht="24.9" customHeight="1" x14ac:dyDescent="0.2">
      <c r="H450" s="96"/>
    </row>
    <row r="451" spans="8:8" ht="24.9" customHeight="1" x14ac:dyDescent="0.2">
      <c r="H451" s="96"/>
    </row>
    <row r="452" spans="8:8" ht="24.9" customHeight="1" x14ac:dyDescent="0.2">
      <c r="H452" s="96"/>
    </row>
    <row r="453" spans="8:8" ht="24.9" customHeight="1" x14ac:dyDescent="0.2">
      <c r="H453" s="96"/>
    </row>
    <row r="454" spans="8:8" ht="24.9" customHeight="1" x14ac:dyDescent="0.2">
      <c r="H454" s="96"/>
    </row>
    <row r="455" spans="8:8" ht="24.9" customHeight="1" x14ac:dyDescent="0.2">
      <c r="H455" s="96"/>
    </row>
    <row r="456" spans="8:8" ht="24.9" customHeight="1" x14ac:dyDescent="0.2">
      <c r="H456" s="96"/>
    </row>
    <row r="457" spans="8:8" ht="24.9" customHeight="1" x14ac:dyDescent="0.2">
      <c r="H457" s="96"/>
    </row>
    <row r="458" spans="8:8" ht="24.9" customHeight="1" x14ac:dyDescent="0.2">
      <c r="H458" s="96"/>
    </row>
    <row r="459" spans="8:8" ht="24.9" customHeight="1" x14ac:dyDescent="0.2">
      <c r="H459" s="96"/>
    </row>
    <row r="460" spans="8:8" ht="24.9" customHeight="1" x14ac:dyDescent="0.2">
      <c r="H460" s="96"/>
    </row>
    <row r="461" spans="8:8" ht="24.9" customHeight="1" x14ac:dyDescent="0.2">
      <c r="H461" s="96"/>
    </row>
    <row r="462" spans="8:8" ht="24.9" customHeight="1" x14ac:dyDescent="0.2">
      <c r="H462" s="96"/>
    </row>
    <row r="463" spans="8:8" ht="24.9" customHeight="1" x14ac:dyDescent="0.2">
      <c r="H463" s="96"/>
    </row>
    <row r="464" spans="8:8" ht="24.9" customHeight="1" x14ac:dyDescent="0.2">
      <c r="H464" s="96"/>
    </row>
    <row r="465" spans="8:8" ht="24.9" customHeight="1" x14ac:dyDescent="0.2">
      <c r="H465" s="96"/>
    </row>
    <row r="466" spans="8:8" ht="24.9" customHeight="1" x14ac:dyDescent="0.2">
      <c r="H466" s="96"/>
    </row>
    <row r="467" spans="8:8" ht="24.9" customHeight="1" x14ac:dyDescent="0.2">
      <c r="H467" s="96"/>
    </row>
    <row r="468" spans="8:8" ht="24.9" customHeight="1" x14ac:dyDescent="0.2">
      <c r="H468" s="96"/>
    </row>
    <row r="469" spans="8:8" ht="24.9" customHeight="1" x14ac:dyDescent="0.2">
      <c r="H469" s="96"/>
    </row>
    <row r="470" spans="8:8" ht="24.9" customHeight="1" x14ac:dyDescent="0.2">
      <c r="H470" s="96"/>
    </row>
    <row r="471" spans="8:8" ht="24.9" customHeight="1" x14ac:dyDescent="0.2">
      <c r="H471" s="96"/>
    </row>
    <row r="472" spans="8:8" ht="24.9" customHeight="1" x14ac:dyDescent="0.2">
      <c r="H472" s="96"/>
    </row>
    <row r="473" spans="8:8" ht="24.9" customHeight="1" x14ac:dyDescent="0.2">
      <c r="H473" s="96"/>
    </row>
    <row r="474" spans="8:8" ht="24.9" customHeight="1" x14ac:dyDescent="0.2">
      <c r="H474" s="96"/>
    </row>
    <row r="475" spans="8:8" ht="24.9" customHeight="1" x14ac:dyDescent="0.2">
      <c r="H475" s="96"/>
    </row>
    <row r="476" spans="8:8" ht="24.9" customHeight="1" x14ac:dyDescent="0.2">
      <c r="H476" s="96"/>
    </row>
    <row r="477" spans="8:8" ht="24.9" customHeight="1" x14ac:dyDescent="0.2">
      <c r="H477" s="96"/>
    </row>
    <row r="478" spans="8:8" ht="24.9" customHeight="1" x14ac:dyDescent="0.2">
      <c r="H478" s="96"/>
    </row>
    <row r="479" spans="8:8" ht="24.9" customHeight="1" x14ac:dyDescent="0.2">
      <c r="H479" s="96"/>
    </row>
    <row r="480" spans="8:8" ht="24.9" customHeight="1" x14ac:dyDescent="0.2">
      <c r="H480" s="96"/>
    </row>
    <row r="481" spans="8:8" ht="24.9" customHeight="1" x14ac:dyDescent="0.2">
      <c r="H481" s="96"/>
    </row>
    <row r="482" spans="8:8" ht="24.9" customHeight="1" x14ac:dyDescent="0.2">
      <c r="H482" s="96"/>
    </row>
    <row r="483" spans="8:8" ht="24.9" customHeight="1" x14ac:dyDescent="0.2">
      <c r="H483" s="96"/>
    </row>
    <row r="484" spans="8:8" ht="24.9" customHeight="1" x14ac:dyDescent="0.2">
      <c r="H484" s="96"/>
    </row>
    <row r="485" spans="8:8" ht="24.9" customHeight="1" x14ac:dyDescent="0.2">
      <c r="H485" s="96"/>
    </row>
    <row r="486" spans="8:8" ht="24.9" customHeight="1" x14ac:dyDescent="0.2">
      <c r="H486" s="96"/>
    </row>
    <row r="487" spans="8:8" ht="24.9" customHeight="1" x14ac:dyDescent="0.2">
      <c r="H487" s="96"/>
    </row>
    <row r="488" spans="8:8" ht="24.9" customHeight="1" x14ac:dyDescent="0.2">
      <c r="H488" s="96"/>
    </row>
    <row r="489" spans="8:8" ht="24.9" customHeight="1" x14ac:dyDescent="0.2">
      <c r="H489" s="96"/>
    </row>
    <row r="490" spans="8:8" ht="24.9" customHeight="1" x14ac:dyDescent="0.2">
      <c r="H490" s="96"/>
    </row>
    <row r="491" spans="8:8" ht="24.9" customHeight="1" x14ac:dyDescent="0.2">
      <c r="H491" s="96"/>
    </row>
    <row r="492" spans="8:8" ht="24.9" customHeight="1" x14ac:dyDescent="0.2">
      <c r="H492" s="96"/>
    </row>
    <row r="493" spans="8:8" ht="24.9" customHeight="1" x14ac:dyDescent="0.2">
      <c r="H493" s="96"/>
    </row>
    <row r="494" spans="8:8" ht="24.9" customHeight="1" x14ac:dyDescent="0.2">
      <c r="H494" s="96"/>
    </row>
    <row r="495" spans="8:8" ht="24.9" customHeight="1" x14ac:dyDescent="0.2">
      <c r="H495" s="96"/>
    </row>
    <row r="496" spans="8:8" ht="24.9" customHeight="1" x14ac:dyDescent="0.2">
      <c r="H496" s="96"/>
    </row>
    <row r="497" spans="8:8" ht="24.9" customHeight="1" x14ac:dyDescent="0.2">
      <c r="H497" s="96"/>
    </row>
    <row r="498" spans="8:8" ht="24.9" customHeight="1" x14ac:dyDescent="0.2">
      <c r="H498" s="96"/>
    </row>
    <row r="499" spans="8:8" ht="24.9" customHeight="1" x14ac:dyDescent="0.2">
      <c r="H499" s="96"/>
    </row>
    <row r="500" spans="8:8" ht="24.9" customHeight="1" x14ac:dyDescent="0.2">
      <c r="H500" s="96"/>
    </row>
    <row r="501" spans="8:8" ht="24.9" customHeight="1" x14ac:dyDescent="0.2">
      <c r="H501" s="96"/>
    </row>
    <row r="502" spans="8:8" ht="24.9" customHeight="1" x14ac:dyDescent="0.2">
      <c r="H502" s="96"/>
    </row>
    <row r="503" spans="8:8" ht="24.9" customHeight="1" x14ac:dyDescent="0.2">
      <c r="H503" s="96"/>
    </row>
    <row r="504" spans="8:8" ht="24.9" customHeight="1" x14ac:dyDescent="0.2">
      <c r="H504" s="96"/>
    </row>
    <row r="505" spans="8:8" ht="24.9" customHeight="1" x14ac:dyDescent="0.2">
      <c r="H505" s="96"/>
    </row>
    <row r="506" spans="8:8" ht="24.9" customHeight="1" x14ac:dyDescent="0.2">
      <c r="H506" s="96"/>
    </row>
    <row r="507" spans="8:8" ht="24.9" customHeight="1" x14ac:dyDescent="0.2">
      <c r="H507" s="96"/>
    </row>
    <row r="508" spans="8:8" ht="24.9" customHeight="1" x14ac:dyDescent="0.2">
      <c r="H508" s="96"/>
    </row>
    <row r="509" spans="8:8" ht="24.9" customHeight="1" x14ac:dyDescent="0.2">
      <c r="H509" s="96"/>
    </row>
    <row r="510" spans="8:8" ht="24.9" customHeight="1" x14ac:dyDescent="0.2">
      <c r="H510" s="96"/>
    </row>
    <row r="511" spans="8:8" ht="24.9" customHeight="1" x14ac:dyDescent="0.2">
      <c r="H511" s="96"/>
    </row>
    <row r="512" spans="8:8" ht="24.9" customHeight="1" x14ac:dyDescent="0.2">
      <c r="H512" s="96"/>
    </row>
    <row r="513" spans="8:8" ht="24.9" customHeight="1" x14ac:dyDescent="0.2">
      <c r="H513" s="96"/>
    </row>
    <row r="514" spans="8:8" ht="24.9" customHeight="1" x14ac:dyDescent="0.2">
      <c r="H514" s="96"/>
    </row>
    <row r="515" spans="8:8" ht="24.9" customHeight="1" x14ac:dyDescent="0.2">
      <c r="H515" s="96"/>
    </row>
    <row r="516" spans="8:8" ht="24.9" customHeight="1" x14ac:dyDescent="0.2">
      <c r="H516" s="96"/>
    </row>
    <row r="517" spans="8:8" ht="24.9" customHeight="1" x14ac:dyDescent="0.2">
      <c r="H517" s="96"/>
    </row>
    <row r="518" spans="8:8" ht="24.9" customHeight="1" x14ac:dyDescent="0.2">
      <c r="H518" s="96"/>
    </row>
    <row r="519" spans="8:8" ht="24.9" customHeight="1" x14ac:dyDescent="0.2">
      <c r="H519" s="96"/>
    </row>
    <row r="520" spans="8:8" ht="24.9" customHeight="1" x14ac:dyDescent="0.2">
      <c r="H520" s="96"/>
    </row>
    <row r="521" spans="8:8" ht="24.9" customHeight="1" x14ac:dyDescent="0.2">
      <c r="H521" s="96"/>
    </row>
    <row r="522" spans="8:8" ht="24.9" customHeight="1" x14ac:dyDescent="0.2">
      <c r="H522" s="96"/>
    </row>
    <row r="523" spans="8:8" ht="24.9" customHeight="1" x14ac:dyDescent="0.2">
      <c r="H523" s="96"/>
    </row>
    <row r="524" spans="8:8" ht="24.9" customHeight="1" x14ac:dyDescent="0.2">
      <c r="H524" s="96"/>
    </row>
    <row r="525" spans="8:8" ht="24.9" customHeight="1" x14ac:dyDescent="0.2">
      <c r="H525" s="96"/>
    </row>
    <row r="526" spans="8:8" ht="24.9" customHeight="1" x14ac:dyDescent="0.2">
      <c r="H526" s="96"/>
    </row>
    <row r="527" spans="8:8" ht="24.9" customHeight="1" x14ac:dyDescent="0.2">
      <c r="H527" s="96"/>
    </row>
    <row r="528" spans="8:8" ht="24.9" customHeight="1" x14ac:dyDescent="0.2">
      <c r="H528" s="96"/>
    </row>
    <row r="529" spans="8:8" ht="24.9" customHeight="1" x14ac:dyDescent="0.2">
      <c r="H529" s="96"/>
    </row>
    <row r="530" spans="8:8" ht="24.9" customHeight="1" x14ac:dyDescent="0.2">
      <c r="H530" s="96"/>
    </row>
    <row r="531" spans="8:8" ht="24.9" customHeight="1" x14ac:dyDescent="0.2">
      <c r="H531" s="96"/>
    </row>
    <row r="532" spans="8:8" ht="24.9" customHeight="1" x14ac:dyDescent="0.2">
      <c r="H532" s="96"/>
    </row>
    <row r="533" spans="8:8" ht="24.9" customHeight="1" x14ac:dyDescent="0.2">
      <c r="H533" s="96"/>
    </row>
    <row r="534" spans="8:8" ht="24.9" customHeight="1" x14ac:dyDescent="0.2">
      <c r="H534" s="96"/>
    </row>
    <row r="535" spans="8:8" ht="24.9" customHeight="1" x14ac:dyDescent="0.2">
      <c r="H535" s="96"/>
    </row>
    <row r="536" spans="8:8" ht="24.9" customHeight="1" x14ac:dyDescent="0.2">
      <c r="H536" s="96"/>
    </row>
    <row r="537" spans="8:8" ht="24.9" customHeight="1" x14ac:dyDescent="0.2">
      <c r="H537" s="96"/>
    </row>
    <row r="538" spans="8:8" ht="24.9" customHeight="1" x14ac:dyDescent="0.2">
      <c r="H538" s="96"/>
    </row>
    <row r="539" spans="8:8" ht="24.9" customHeight="1" x14ac:dyDescent="0.2">
      <c r="H539" s="96"/>
    </row>
    <row r="540" spans="8:8" ht="24.9" customHeight="1" x14ac:dyDescent="0.2">
      <c r="H540" s="96"/>
    </row>
    <row r="541" spans="8:8" ht="24.9" customHeight="1" x14ac:dyDescent="0.2">
      <c r="H541" s="96"/>
    </row>
    <row r="542" spans="8:8" ht="24.9" customHeight="1" x14ac:dyDescent="0.2">
      <c r="H542" s="96"/>
    </row>
    <row r="543" spans="8:8" ht="24.9" customHeight="1" x14ac:dyDescent="0.2">
      <c r="H543" s="96"/>
    </row>
    <row r="544" spans="8:8" ht="24.9" customHeight="1" x14ac:dyDescent="0.2">
      <c r="H544" s="96"/>
    </row>
    <row r="545" spans="8:8" ht="24.9" customHeight="1" x14ac:dyDescent="0.2">
      <c r="H545" s="96"/>
    </row>
    <row r="546" spans="8:8" ht="24.9" customHeight="1" x14ac:dyDescent="0.2">
      <c r="H546" s="96"/>
    </row>
    <row r="547" spans="8:8" ht="24.9" customHeight="1" x14ac:dyDescent="0.2">
      <c r="H547" s="96"/>
    </row>
    <row r="548" spans="8:8" ht="24.9" customHeight="1" x14ac:dyDescent="0.2">
      <c r="H548" s="96"/>
    </row>
    <row r="549" spans="8:8" ht="24.9" customHeight="1" x14ac:dyDescent="0.2">
      <c r="H549" s="96"/>
    </row>
    <row r="550" spans="8:8" ht="24.9" customHeight="1" x14ac:dyDescent="0.2">
      <c r="H550" s="96"/>
    </row>
    <row r="551" spans="8:8" ht="24.9" customHeight="1" x14ac:dyDescent="0.2">
      <c r="H551" s="96"/>
    </row>
    <row r="552" spans="8:8" ht="24.9" customHeight="1" x14ac:dyDescent="0.2">
      <c r="H552" s="96"/>
    </row>
    <row r="553" spans="8:8" ht="24.9" customHeight="1" x14ac:dyDescent="0.2">
      <c r="H553" s="96"/>
    </row>
    <row r="554" spans="8:8" ht="24.9" customHeight="1" x14ac:dyDescent="0.2">
      <c r="H554" s="96"/>
    </row>
    <row r="555" spans="8:8" ht="24.9" customHeight="1" x14ac:dyDescent="0.2">
      <c r="H555" s="96"/>
    </row>
    <row r="556" spans="8:8" ht="24.9" customHeight="1" x14ac:dyDescent="0.2">
      <c r="H556" s="96"/>
    </row>
    <row r="557" spans="8:8" ht="24.9" customHeight="1" x14ac:dyDescent="0.2">
      <c r="H557" s="96"/>
    </row>
    <row r="558" spans="8:8" ht="24.9" customHeight="1" x14ac:dyDescent="0.2">
      <c r="H558" s="96"/>
    </row>
    <row r="559" spans="8:8" ht="24.9" customHeight="1" x14ac:dyDescent="0.2">
      <c r="H559" s="96"/>
    </row>
    <row r="560" spans="8:8" ht="24.9" customHeight="1" x14ac:dyDescent="0.2">
      <c r="H560" s="96"/>
    </row>
    <row r="561" spans="8:8" ht="24.9" customHeight="1" x14ac:dyDescent="0.2">
      <c r="H561" s="96"/>
    </row>
    <row r="562" spans="8:8" ht="24.9" customHeight="1" x14ac:dyDescent="0.2">
      <c r="H562" s="96"/>
    </row>
    <row r="563" spans="8:8" ht="24.9" customHeight="1" x14ac:dyDescent="0.2">
      <c r="H563" s="96"/>
    </row>
    <row r="564" spans="8:8" ht="24.9" customHeight="1" x14ac:dyDescent="0.2">
      <c r="H564" s="96"/>
    </row>
    <row r="565" spans="8:8" ht="24.9" customHeight="1" x14ac:dyDescent="0.2">
      <c r="H565" s="96"/>
    </row>
    <row r="566" spans="8:8" ht="24.9" customHeight="1" x14ac:dyDescent="0.2">
      <c r="H566" s="96"/>
    </row>
    <row r="567" spans="8:8" ht="24.9" customHeight="1" x14ac:dyDescent="0.2">
      <c r="H567" s="96"/>
    </row>
    <row r="568" spans="8:8" ht="24.9" customHeight="1" x14ac:dyDescent="0.2">
      <c r="H568" s="96"/>
    </row>
    <row r="569" spans="8:8" ht="24.9" customHeight="1" x14ac:dyDescent="0.2">
      <c r="H569" s="96"/>
    </row>
    <row r="570" spans="8:8" ht="24.9" customHeight="1" x14ac:dyDescent="0.2">
      <c r="H570" s="96"/>
    </row>
    <row r="571" spans="8:8" ht="24.9" customHeight="1" x14ac:dyDescent="0.2">
      <c r="H571" s="96"/>
    </row>
    <row r="572" spans="8:8" ht="24.9" customHeight="1" x14ac:dyDescent="0.2">
      <c r="H572" s="96"/>
    </row>
    <row r="573" spans="8:8" ht="24.9" customHeight="1" x14ac:dyDescent="0.2">
      <c r="H573" s="96"/>
    </row>
    <row r="574" spans="8:8" ht="24.9" customHeight="1" x14ac:dyDescent="0.2">
      <c r="H574" s="96"/>
    </row>
    <row r="575" spans="8:8" ht="24.9" customHeight="1" x14ac:dyDescent="0.2">
      <c r="H575" s="96"/>
    </row>
    <row r="576" spans="8:8" ht="24.9" customHeight="1" x14ac:dyDescent="0.2">
      <c r="H576" s="96"/>
    </row>
    <row r="577" spans="8:8" ht="24.9" customHeight="1" x14ac:dyDescent="0.2">
      <c r="H577" s="96"/>
    </row>
    <row r="578" spans="8:8" ht="24.9" customHeight="1" x14ac:dyDescent="0.2">
      <c r="H578" s="96"/>
    </row>
    <row r="579" spans="8:8" ht="24.9" customHeight="1" x14ac:dyDescent="0.2">
      <c r="H579" s="96"/>
    </row>
    <row r="580" spans="8:8" ht="24.9" customHeight="1" x14ac:dyDescent="0.2">
      <c r="H580" s="96"/>
    </row>
    <row r="581" spans="8:8" ht="24.9" customHeight="1" x14ac:dyDescent="0.2">
      <c r="H581" s="96"/>
    </row>
    <row r="582" spans="8:8" ht="24.9" customHeight="1" x14ac:dyDescent="0.2">
      <c r="H582" s="96"/>
    </row>
    <row r="583" spans="8:8" ht="24.9" customHeight="1" x14ac:dyDescent="0.2">
      <c r="H583" s="96"/>
    </row>
    <row r="584" spans="8:8" ht="24.9" customHeight="1" x14ac:dyDescent="0.2">
      <c r="H584" s="96"/>
    </row>
    <row r="585" spans="8:8" ht="24.9" customHeight="1" x14ac:dyDescent="0.2">
      <c r="H585" s="96"/>
    </row>
    <row r="586" spans="8:8" ht="24.9" customHeight="1" x14ac:dyDescent="0.2">
      <c r="H586" s="96"/>
    </row>
    <row r="587" spans="8:8" ht="24.9" customHeight="1" x14ac:dyDescent="0.2">
      <c r="H587" s="96"/>
    </row>
    <row r="588" spans="8:8" ht="24.9" customHeight="1" x14ac:dyDescent="0.2">
      <c r="H588" s="96"/>
    </row>
    <row r="589" spans="8:8" ht="24.9" customHeight="1" x14ac:dyDescent="0.2">
      <c r="H589" s="96"/>
    </row>
    <row r="590" spans="8:8" ht="24.9" customHeight="1" x14ac:dyDescent="0.2">
      <c r="H590" s="96"/>
    </row>
    <row r="591" spans="8:8" ht="24.9" customHeight="1" x14ac:dyDescent="0.2">
      <c r="H591" s="96"/>
    </row>
    <row r="592" spans="8:8" ht="24.9" customHeight="1" x14ac:dyDescent="0.2">
      <c r="H592" s="96"/>
    </row>
    <row r="593" spans="8:8" ht="24.9" customHeight="1" x14ac:dyDescent="0.2">
      <c r="H593" s="96"/>
    </row>
    <row r="594" spans="8:8" ht="24.9" customHeight="1" x14ac:dyDescent="0.2">
      <c r="H594" s="96"/>
    </row>
    <row r="595" spans="8:8" ht="24.9" customHeight="1" x14ac:dyDescent="0.2">
      <c r="H595" s="96"/>
    </row>
    <row r="596" spans="8:8" ht="24.9" customHeight="1" x14ac:dyDescent="0.2">
      <c r="H596" s="96"/>
    </row>
    <row r="597" spans="8:8" ht="24.9" customHeight="1" x14ac:dyDescent="0.2">
      <c r="H597" s="96"/>
    </row>
    <row r="598" spans="8:8" ht="24.9" customHeight="1" x14ac:dyDescent="0.2">
      <c r="H598" s="96"/>
    </row>
    <row r="599" spans="8:8" ht="24.9" customHeight="1" x14ac:dyDescent="0.2">
      <c r="H599" s="96"/>
    </row>
    <row r="600" spans="8:8" ht="24.9" customHeight="1" x14ac:dyDescent="0.2">
      <c r="H600" s="96"/>
    </row>
    <row r="601" spans="8:8" ht="24.9" customHeight="1" x14ac:dyDescent="0.2">
      <c r="H601" s="96"/>
    </row>
    <row r="602" spans="8:8" ht="24.9" customHeight="1" x14ac:dyDescent="0.2">
      <c r="H602" s="96"/>
    </row>
    <row r="603" spans="8:8" ht="24.9" customHeight="1" x14ac:dyDescent="0.2">
      <c r="H603" s="96"/>
    </row>
    <row r="604" spans="8:8" ht="24.9" customHeight="1" x14ac:dyDescent="0.2">
      <c r="H604" s="96"/>
    </row>
    <row r="605" spans="8:8" ht="24.9" customHeight="1" x14ac:dyDescent="0.2">
      <c r="H605" s="96"/>
    </row>
    <row r="606" spans="8:8" ht="24.9" customHeight="1" x14ac:dyDescent="0.2">
      <c r="H606" s="96"/>
    </row>
    <row r="607" spans="8:8" ht="24.9" customHeight="1" x14ac:dyDescent="0.2">
      <c r="H607" s="96"/>
    </row>
    <row r="608" spans="8:8" ht="24.9" customHeight="1" x14ac:dyDescent="0.2">
      <c r="H608" s="96"/>
    </row>
    <row r="609" spans="8:8" ht="24.9" customHeight="1" x14ac:dyDescent="0.2">
      <c r="H609" s="96"/>
    </row>
    <row r="610" spans="8:8" ht="24.9" customHeight="1" x14ac:dyDescent="0.2">
      <c r="H610" s="96"/>
    </row>
    <row r="611" spans="8:8" ht="24.9" customHeight="1" x14ac:dyDescent="0.2">
      <c r="H611" s="96"/>
    </row>
    <row r="612" spans="8:8" ht="24.9" customHeight="1" x14ac:dyDescent="0.2">
      <c r="H612" s="96"/>
    </row>
    <row r="613" spans="8:8" ht="24.9" customHeight="1" x14ac:dyDescent="0.2">
      <c r="H613" s="96"/>
    </row>
    <row r="614" spans="8:8" ht="24.9" customHeight="1" x14ac:dyDescent="0.2">
      <c r="H614" s="96"/>
    </row>
    <row r="615" spans="8:8" ht="24.9" customHeight="1" x14ac:dyDescent="0.2">
      <c r="H615" s="96"/>
    </row>
    <row r="616" spans="8:8" ht="24.9" customHeight="1" x14ac:dyDescent="0.2">
      <c r="H616" s="96"/>
    </row>
    <row r="617" spans="8:8" ht="24.9" customHeight="1" x14ac:dyDescent="0.2">
      <c r="H617" s="96"/>
    </row>
    <row r="618" spans="8:8" ht="24.9" customHeight="1" x14ac:dyDescent="0.2">
      <c r="H618" s="96"/>
    </row>
    <row r="619" spans="8:8" ht="24.9" customHeight="1" x14ac:dyDescent="0.2">
      <c r="H619" s="96"/>
    </row>
    <row r="620" spans="8:8" ht="24.9" customHeight="1" x14ac:dyDescent="0.2">
      <c r="H620" s="96"/>
    </row>
    <row r="621" spans="8:8" ht="24.9" customHeight="1" x14ac:dyDescent="0.2">
      <c r="H621" s="96"/>
    </row>
    <row r="622" spans="8:8" ht="24.9" customHeight="1" x14ac:dyDescent="0.2">
      <c r="H622" s="96"/>
    </row>
    <row r="623" spans="8:8" ht="24.9" customHeight="1" x14ac:dyDescent="0.2">
      <c r="H623" s="96"/>
    </row>
    <row r="624" spans="8:8" ht="24.9" customHeight="1" x14ac:dyDescent="0.2">
      <c r="H624" s="96"/>
    </row>
    <row r="625" spans="8:8" ht="24.9" customHeight="1" x14ac:dyDescent="0.2">
      <c r="H625" s="96"/>
    </row>
    <row r="626" spans="8:8" ht="24.9" customHeight="1" x14ac:dyDescent="0.2">
      <c r="H626" s="96"/>
    </row>
    <row r="627" spans="8:8" ht="24.9" customHeight="1" x14ac:dyDescent="0.2">
      <c r="H627" s="96"/>
    </row>
    <row r="628" spans="8:8" ht="24.9" customHeight="1" x14ac:dyDescent="0.2">
      <c r="H628" s="96"/>
    </row>
    <row r="629" spans="8:8" ht="24.9" customHeight="1" x14ac:dyDescent="0.2">
      <c r="H629" s="96"/>
    </row>
    <row r="630" spans="8:8" ht="24.9" customHeight="1" x14ac:dyDescent="0.2">
      <c r="H630" s="96"/>
    </row>
    <row r="631" spans="8:8" ht="24.9" customHeight="1" x14ac:dyDescent="0.2">
      <c r="H631" s="96"/>
    </row>
    <row r="632" spans="8:8" ht="24.9" customHeight="1" x14ac:dyDescent="0.2">
      <c r="H632" s="96"/>
    </row>
    <row r="633" spans="8:8" ht="24.9" customHeight="1" x14ac:dyDescent="0.2">
      <c r="H633" s="96"/>
    </row>
    <row r="634" spans="8:8" ht="24.9" customHeight="1" x14ac:dyDescent="0.2">
      <c r="H634" s="96"/>
    </row>
    <row r="635" spans="8:8" ht="24.9" customHeight="1" x14ac:dyDescent="0.2">
      <c r="H635" s="96"/>
    </row>
    <row r="636" spans="8:8" ht="24.9" customHeight="1" x14ac:dyDescent="0.2">
      <c r="H636" s="96"/>
    </row>
    <row r="637" spans="8:8" ht="24.9" customHeight="1" x14ac:dyDescent="0.2">
      <c r="H637" s="96"/>
    </row>
    <row r="638" spans="8:8" ht="24.9" customHeight="1" x14ac:dyDescent="0.2">
      <c r="H638" s="96"/>
    </row>
    <row r="639" spans="8:8" ht="24.9" customHeight="1" x14ac:dyDescent="0.2">
      <c r="H639" s="96"/>
    </row>
    <row r="640" spans="8:8" ht="24.9" customHeight="1" x14ac:dyDescent="0.2">
      <c r="H640" s="96"/>
    </row>
    <row r="641" spans="8:8" ht="24.9" customHeight="1" x14ac:dyDescent="0.2">
      <c r="H641" s="96"/>
    </row>
    <row r="642" spans="8:8" ht="24.9" customHeight="1" x14ac:dyDescent="0.2">
      <c r="H642" s="96"/>
    </row>
    <row r="643" spans="8:8" ht="24.9" customHeight="1" x14ac:dyDescent="0.2">
      <c r="H643" s="96"/>
    </row>
    <row r="644" spans="8:8" ht="24.9" customHeight="1" x14ac:dyDescent="0.2">
      <c r="H644" s="96"/>
    </row>
    <row r="645" spans="8:8" ht="24.9" customHeight="1" x14ac:dyDescent="0.2">
      <c r="H645" s="96"/>
    </row>
    <row r="646" spans="8:8" ht="24.9" customHeight="1" x14ac:dyDescent="0.2">
      <c r="H646" s="96"/>
    </row>
    <row r="647" spans="8:8" ht="24.9" customHeight="1" x14ac:dyDescent="0.2">
      <c r="H647" s="96"/>
    </row>
    <row r="648" spans="8:8" ht="24.9" customHeight="1" x14ac:dyDescent="0.2">
      <c r="H648" s="96"/>
    </row>
    <row r="649" spans="8:8" ht="24.9" customHeight="1" x14ac:dyDescent="0.2">
      <c r="H649" s="96"/>
    </row>
    <row r="650" spans="8:8" ht="24.9" customHeight="1" x14ac:dyDescent="0.2">
      <c r="H650" s="96"/>
    </row>
    <row r="651" spans="8:8" ht="24.9" customHeight="1" x14ac:dyDescent="0.2">
      <c r="H651" s="96"/>
    </row>
    <row r="652" spans="8:8" ht="24.9" customHeight="1" x14ac:dyDescent="0.2">
      <c r="H652" s="96"/>
    </row>
    <row r="653" spans="8:8" ht="24.9" customHeight="1" x14ac:dyDescent="0.2">
      <c r="H653" s="96"/>
    </row>
    <row r="654" spans="8:8" ht="24.9" customHeight="1" x14ac:dyDescent="0.2">
      <c r="H654" s="96"/>
    </row>
    <row r="655" spans="8:8" ht="24.9" customHeight="1" x14ac:dyDescent="0.2">
      <c r="H655" s="96"/>
    </row>
    <row r="656" spans="8:8" ht="24.9" customHeight="1" x14ac:dyDescent="0.2">
      <c r="H656" s="96"/>
    </row>
    <row r="657" spans="8:8" ht="24.9" customHeight="1" x14ac:dyDescent="0.2">
      <c r="H657" s="96"/>
    </row>
    <row r="658" spans="8:8" ht="24.9" customHeight="1" x14ac:dyDescent="0.2">
      <c r="H658" s="96"/>
    </row>
    <row r="659" spans="8:8" ht="24.9" customHeight="1" x14ac:dyDescent="0.2">
      <c r="H659" s="96"/>
    </row>
    <row r="660" spans="8:8" ht="24.9" customHeight="1" x14ac:dyDescent="0.2">
      <c r="H660" s="96"/>
    </row>
    <row r="661" spans="8:8" ht="24.9" customHeight="1" x14ac:dyDescent="0.2">
      <c r="H661" s="96"/>
    </row>
    <row r="662" spans="8:8" ht="24.9" customHeight="1" x14ac:dyDescent="0.2">
      <c r="H662" s="96"/>
    </row>
    <row r="663" spans="8:8" ht="24.9" customHeight="1" x14ac:dyDescent="0.2">
      <c r="H663" s="96"/>
    </row>
    <row r="664" spans="8:8" ht="24.9" customHeight="1" x14ac:dyDescent="0.2">
      <c r="H664" s="96"/>
    </row>
    <row r="665" spans="8:8" ht="24.9" customHeight="1" x14ac:dyDescent="0.2">
      <c r="H665" s="96"/>
    </row>
    <row r="666" spans="8:8" ht="24.9" customHeight="1" x14ac:dyDescent="0.2">
      <c r="H666" s="96"/>
    </row>
    <row r="667" spans="8:8" ht="24.9" customHeight="1" x14ac:dyDescent="0.2">
      <c r="H667" s="96"/>
    </row>
    <row r="668" spans="8:8" ht="24.9" customHeight="1" x14ac:dyDescent="0.2">
      <c r="H668" s="96"/>
    </row>
    <row r="669" spans="8:8" ht="24.9" customHeight="1" x14ac:dyDescent="0.2">
      <c r="H669" s="96"/>
    </row>
    <row r="670" spans="8:8" ht="24.9" customHeight="1" x14ac:dyDescent="0.2">
      <c r="H670" s="96"/>
    </row>
    <row r="671" spans="8:8" ht="24.9" customHeight="1" x14ac:dyDescent="0.2">
      <c r="H671" s="96"/>
    </row>
    <row r="672" spans="8:8" ht="24.9" customHeight="1" x14ac:dyDescent="0.2">
      <c r="H672" s="96"/>
    </row>
    <row r="673" spans="8:8" ht="24.9" customHeight="1" x14ac:dyDescent="0.2">
      <c r="H673" s="96"/>
    </row>
    <row r="674" spans="8:8" ht="24.9" customHeight="1" x14ac:dyDescent="0.2">
      <c r="H674" s="96"/>
    </row>
    <row r="675" spans="8:8" ht="24.9" customHeight="1" x14ac:dyDescent="0.2">
      <c r="H675" s="96"/>
    </row>
    <row r="676" spans="8:8" ht="24.9" customHeight="1" x14ac:dyDescent="0.2">
      <c r="H676" s="96"/>
    </row>
    <row r="677" spans="8:8" ht="24.9" customHeight="1" x14ac:dyDescent="0.2">
      <c r="H677" s="96"/>
    </row>
    <row r="678" spans="8:8" ht="24.9" customHeight="1" x14ac:dyDescent="0.2">
      <c r="H678" s="96"/>
    </row>
    <row r="679" spans="8:8" ht="24.9" customHeight="1" x14ac:dyDescent="0.2">
      <c r="H679" s="96"/>
    </row>
    <row r="680" spans="8:8" ht="24.9" customHeight="1" x14ac:dyDescent="0.2">
      <c r="H680" s="96"/>
    </row>
    <row r="681" spans="8:8" ht="24.9" customHeight="1" x14ac:dyDescent="0.2">
      <c r="H681" s="96"/>
    </row>
    <row r="682" spans="8:8" ht="24.9" customHeight="1" x14ac:dyDescent="0.2">
      <c r="H682" s="96"/>
    </row>
    <row r="683" spans="8:8" ht="24.9" customHeight="1" x14ac:dyDescent="0.2">
      <c r="H683" s="96"/>
    </row>
    <row r="684" spans="8:8" ht="24.9" customHeight="1" x14ac:dyDescent="0.2">
      <c r="H684" s="96"/>
    </row>
    <row r="685" spans="8:8" ht="24.9" customHeight="1" x14ac:dyDescent="0.2">
      <c r="H685" s="96"/>
    </row>
    <row r="686" spans="8:8" ht="24.9" customHeight="1" x14ac:dyDescent="0.2">
      <c r="H686" s="96"/>
    </row>
    <row r="687" spans="8:8" ht="24.9" customHeight="1" x14ac:dyDescent="0.2">
      <c r="H687" s="96"/>
    </row>
    <row r="688" spans="8:8" ht="24.9" customHeight="1" x14ac:dyDescent="0.2">
      <c r="H688" s="96"/>
    </row>
    <row r="689" spans="8:8" ht="24.9" customHeight="1" x14ac:dyDescent="0.2">
      <c r="H689" s="96"/>
    </row>
    <row r="690" spans="8:8" ht="24.9" customHeight="1" x14ac:dyDescent="0.2">
      <c r="H690" s="96"/>
    </row>
    <row r="691" spans="8:8" ht="24.9" customHeight="1" x14ac:dyDescent="0.2">
      <c r="H691" s="96"/>
    </row>
    <row r="692" spans="8:8" ht="24.9" customHeight="1" x14ac:dyDescent="0.2">
      <c r="H692" s="96"/>
    </row>
    <row r="693" spans="8:8" ht="24.9" customHeight="1" x14ac:dyDescent="0.2">
      <c r="H693" s="96"/>
    </row>
    <row r="694" spans="8:8" ht="24.9" customHeight="1" x14ac:dyDescent="0.2">
      <c r="H694" s="96"/>
    </row>
    <row r="695" spans="8:8" ht="24.9" customHeight="1" x14ac:dyDescent="0.2">
      <c r="H695" s="96"/>
    </row>
    <row r="696" spans="8:8" ht="24.9" customHeight="1" x14ac:dyDescent="0.2">
      <c r="H696" s="96"/>
    </row>
    <row r="697" spans="8:8" ht="24.9" customHeight="1" x14ac:dyDescent="0.2">
      <c r="H697" s="96"/>
    </row>
    <row r="698" spans="8:8" ht="24.9" customHeight="1" x14ac:dyDescent="0.2">
      <c r="H698" s="96"/>
    </row>
    <row r="699" spans="8:8" ht="24.9" customHeight="1" x14ac:dyDescent="0.2">
      <c r="H699" s="96"/>
    </row>
    <row r="700" spans="8:8" ht="24.9" customHeight="1" x14ac:dyDescent="0.2">
      <c r="H700" s="96"/>
    </row>
    <row r="701" spans="8:8" ht="24.9" customHeight="1" x14ac:dyDescent="0.2">
      <c r="H701" s="96"/>
    </row>
    <row r="702" spans="8:8" ht="24.9" customHeight="1" x14ac:dyDescent="0.2">
      <c r="H702" s="96"/>
    </row>
    <row r="703" spans="8:8" ht="24.9" customHeight="1" x14ac:dyDescent="0.2">
      <c r="H703" s="96"/>
    </row>
    <row r="704" spans="8:8" ht="24.9" customHeight="1" x14ac:dyDescent="0.2">
      <c r="H704" s="96"/>
    </row>
    <row r="705" spans="8:8" ht="24.9" customHeight="1" x14ac:dyDescent="0.2">
      <c r="H705" s="96"/>
    </row>
    <row r="706" spans="8:8" ht="24.9" customHeight="1" x14ac:dyDescent="0.2">
      <c r="H706" s="96"/>
    </row>
    <row r="707" spans="8:8" ht="24.9" customHeight="1" x14ac:dyDescent="0.2">
      <c r="H707" s="96"/>
    </row>
    <row r="708" spans="8:8" ht="24.9" customHeight="1" x14ac:dyDescent="0.2">
      <c r="H708" s="96"/>
    </row>
    <row r="709" spans="8:8" ht="24.9" customHeight="1" x14ac:dyDescent="0.2">
      <c r="H709" s="96"/>
    </row>
    <row r="710" spans="8:8" ht="24.9" customHeight="1" x14ac:dyDescent="0.2">
      <c r="H710" s="96"/>
    </row>
    <row r="711" spans="8:8" ht="24.9" customHeight="1" x14ac:dyDescent="0.2">
      <c r="H711" s="96"/>
    </row>
    <row r="712" spans="8:8" ht="24.9" customHeight="1" x14ac:dyDescent="0.2">
      <c r="H712" s="96"/>
    </row>
    <row r="713" spans="8:8" ht="24.9" customHeight="1" x14ac:dyDescent="0.2">
      <c r="H713" s="96"/>
    </row>
    <row r="714" spans="8:8" ht="24.9" customHeight="1" x14ac:dyDescent="0.2">
      <c r="H714" s="96"/>
    </row>
    <row r="715" spans="8:8" ht="24.9" customHeight="1" x14ac:dyDescent="0.2">
      <c r="H715" s="96"/>
    </row>
    <row r="716" spans="8:8" ht="24.9" customHeight="1" x14ac:dyDescent="0.2">
      <c r="H716" s="96"/>
    </row>
    <row r="717" spans="8:8" ht="24.9" customHeight="1" x14ac:dyDescent="0.2">
      <c r="H717" s="96"/>
    </row>
    <row r="718" spans="8:8" ht="24.9" customHeight="1" x14ac:dyDescent="0.2">
      <c r="H718" s="96"/>
    </row>
    <row r="719" spans="8:8" ht="24.9" customHeight="1" x14ac:dyDescent="0.2">
      <c r="H719" s="96"/>
    </row>
    <row r="720" spans="8:8" ht="24.9" customHeight="1" x14ac:dyDescent="0.2">
      <c r="H720" s="96"/>
    </row>
    <row r="721" spans="8:8" ht="24.9" customHeight="1" x14ac:dyDescent="0.2">
      <c r="H721" s="96"/>
    </row>
    <row r="722" spans="8:8" ht="24.9" customHeight="1" x14ac:dyDescent="0.2">
      <c r="H722" s="96"/>
    </row>
    <row r="723" spans="8:8" ht="24.9" customHeight="1" x14ac:dyDescent="0.2">
      <c r="H723" s="96"/>
    </row>
    <row r="724" spans="8:8" ht="24.9" customHeight="1" x14ac:dyDescent="0.2">
      <c r="H724" s="96"/>
    </row>
    <row r="725" spans="8:8" ht="24.9" customHeight="1" x14ac:dyDescent="0.2">
      <c r="H725" s="96"/>
    </row>
    <row r="726" spans="8:8" ht="24.9" customHeight="1" x14ac:dyDescent="0.2">
      <c r="H726" s="96"/>
    </row>
    <row r="727" spans="8:8" ht="24.9" customHeight="1" x14ac:dyDescent="0.2">
      <c r="H727" s="96"/>
    </row>
    <row r="728" spans="8:8" ht="24.9" customHeight="1" x14ac:dyDescent="0.2">
      <c r="H728" s="96"/>
    </row>
    <row r="729" spans="8:8" ht="24.9" customHeight="1" x14ac:dyDescent="0.2">
      <c r="H729" s="96"/>
    </row>
    <row r="730" spans="8:8" ht="24.9" customHeight="1" x14ac:dyDescent="0.2">
      <c r="H730" s="96"/>
    </row>
    <row r="731" spans="8:8" ht="24.9" customHeight="1" x14ac:dyDescent="0.2">
      <c r="H731" s="96"/>
    </row>
    <row r="732" spans="8:8" ht="24.9" customHeight="1" x14ac:dyDescent="0.2">
      <c r="H732" s="96"/>
    </row>
    <row r="733" spans="8:8" ht="24.9" customHeight="1" x14ac:dyDescent="0.2">
      <c r="H733" s="96"/>
    </row>
    <row r="734" spans="8:8" ht="24.9" customHeight="1" x14ac:dyDescent="0.2">
      <c r="H734" s="96"/>
    </row>
    <row r="735" spans="8:8" ht="24.9" customHeight="1" x14ac:dyDescent="0.2">
      <c r="H735" s="96"/>
    </row>
    <row r="736" spans="8:8" ht="24.9" customHeight="1" x14ac:dyDescent="0.2">
      <c r="H736" s="96"/>
    </row>
    <row r="737" spans="8:8" ht="24.9" customHeight="1" x14ac:dyDescent="0.2">
      <c r="H737" s="96"/>
    </row>
    <row r="738" spans="8:8" ht="24.9" customHeight="1" x14ac:dyDescent="0.2">
      <c r="H738" s="96"/>
    </row>
    <row r="739" spans="8:8" ht="24.9" customHeight="1" x14ac:dyDescent="0.2">
      <c r="H739" s="96"/>
    </row>
    <row r="740" spans="8:8" ht="24.9" customHeight="1" x14ac:dyDescent="0.2">
      <c r="H740" s="96"/>
    </row>
    <row r="741" spans="8:8" ht="24.9" customHeight="1" x14ac:dyDescent="0.2">
      <c r="H741" s="96"/>
    </row>
    <row r="742" spans="8:8" ht="24.9" customHeight="1" x14ac:dyDescent="0.2">
      <c r="H742" s="96"/>
    </row>
    <row r="743" spans="8:8" ht="24.9" customHeight="1" x14ac:dyDescent="0.2">
      <c r="H743" s="96"/>
    </row>
    <row r="744" spans="8:8" ht="24.9" customHeight="1" x14ac:dyDescent="0.2">
      <c r="H744" s="96"/>
    </row>
    <row r="745" spans="8:8" ht="24.9" customHeight="1" x14ac:dyDescent="0.2">
      <c r="H745" s="96"/>
    </row>
    <row r="746" spans="8:8" ht="24.9" customHeight="1" x14ac:dyDescent="0.2">
      <c r="H746" s="96"/>
    </row>
    <row r="747" spans="8:8" ht="24.9" customHeight="1" x14ac:dyDescent="0.2">
      <c r="H747" s="96"/>
    </row>
    <row r="748" spans="8:8" ht="24.9" customHeight="1" x14ac:dyDescent="0.2">
      <c r="H748" s="96"/>
    </row>
    <row r="749" spans="8:8" ht="24.9" customHeight="1" x14ac:dyDescent="0.2">
      <c r="H749" s="96"/>
    </row>
    <row r="750" spans="8:8" ht="24.9" customHeight="1" x14ac:dyDescent="0.2">
      <c r="H750" s="96"/>
    </row>
    <row r="751" spans="8:8" ht="24.9" customHeight="1" x14ac:dyDescent="0.2">
      <c r="H751" s="96"/>
    </row>
    <row r="752" spans="8:8" ht="24.9" customHeight="1" x14ac:dyDescent="0.2">
      <c r="H752" s="96"/>
    </row>
    <row r="753" spans="8:8" ht="24.9" customHeight="1" x14ac:dyDescent="0.2">
      <c r="H753" s="96"/>
    </row>
    <row r="754" spans="8:8" ht="24.9" customHeight="1" x14ac:dyDescent="0.2">
      <c r="H754" s="96"/>
    </row>
    <row r="755" spans="8:8" ht="24.9" customHeight="1" x14ac:dyDescent="0.2">
      <c r="H755" s="96"/>
    </row>
    <row r="756" spans="8:8" ht="24.9" customHeight="1" x14ac:dyDescent="0.2">
      <c r="H756" s="96"/>
    </row>
    <row r="757" spans="8:8" ht="24.9" customHeight="1" x14ac:dyDescent="0.2">
      <c r="H757" s="96"/>
    </row>
    <row r="758" spans="8:8" ht="24.9" customHeight="1" x14ac:dyDescent="0.2">
      <c r="H758" s="96"/>
    </row>
    <row r="759" spans="8:8" ht="24.9" customHeight="1" x14ac:dyDescent="0.2">
      <c r="H759" s="96"/>
    </row>
    <row r="760" spans="8:8" ht="24.9" customHeight="1" x14ac:dyDescent="0.2">
      <c r="H760" s="96"/>
    </row>
    <row r="761" spans="8:8" ht="24.9" customHeight="1" x14ac:dyDescent="0.2">
      <c r="H761" s="96"/>
    </row>
    <row r="762" spans="8:8" ht="24.9" customHeight="1" x14ac:dyDescent="0.2">
      <c r="H762" s="96"/>
    </row>
    <row r="763" spans="8:8" ht="24.9" customHeight="1" x14ac:dyDescent="0.2">
      <c r="H763" s="96"/>
    </row>
    <row r="764" spans="8:8" ht="24.9" customHeight="1" x14ac:dyDescent="0.2">
      <c r="H764" s="96"/>
    </row>
    <row r="765" spans="8:8" ht="24.9" customHeight="1" x14ac:dyDescent="0.2">
      <c r="H765" s="96"/>
    </row>
    <row r="766" spans="8:8" ht="24.9" customHeight="1" x14ac:dyDescent="0.2">
      <c r="H766" s="96"/>
    </row>
    <row r="767" spans="8:8" ht="24.9" customHeight="1" x14ac:dyDescent="0.2">
      <c r="H767" s="96"/>
    </row>
    <row r="768" spans="8:8" ht="24.9" customHeight="1" x14ac:dyDescent="0.2">
      <c r="H768" s="96"/>
    </row>
    <row r="769" spans="8:8" ht="24.9" customHeight="1" x14ac:dyDescent="0.2">
      <c r="H769" s="96"/>
    </row>
    <row r="770" spans="8:8" ht="24.9" customHeight="1" x14ac:dyDescent="0.2">
      <c r="H770" s="96"/>
    </row>
    <row r="771" spans="8:8" ht="24.9" customHeight="1" x14ac:dyDescent="0.2">
      <c r="H771" s="96"/>
    </row>
    <row r="772" spans="8:8" ht="24.9" customHeight="1" x14ac:dyDescent="0.2">
      <c r="H772" s="96"/>
    </row>
    <row r="773" spans="8:8" ht="24.9" customHeight="1" x14ac:dyDescent="0.2">
      <c r="H773" s="96"/>
    </row>
    <row r="774" spans="8:8" ht="24.9" customHeight="1" x14ac:dyDescent="0.2">
      <c r="H774" s="96"/>
    </row>
    <row r="775" spans="8:8" ht="24.9" customHeight="1" x14ac:dyDescent="0.2">
      <c r="H775" s="96"/>
    </row>
    <row r="776" spans="8:8" ht="24.9" customHeight="1" x14ac:dyDescent="0.2">
      <c r="H776" s="96"/>
    </row>
    <row r="777" spans="8:8" ht="24.9" customHeight="1" x14ac:dyDescent="0.2">
      <c r="H777" s="96"/>
    </row>
    <row r="778" spans="8:8" ht="24.9" customHeight="1" x14ac:dyDescent="0.2">
      <c r="H778" s="96"/>
    </row>
    <row r="779" spans="8:8" ht="24.9" customHeight="1" x14ac:dyDescent="0.2">
      <c r="H779" s="96"/>
    </row>
    <row r="780" spans="8:8" ht="24.9" customHeight="1" x14ac:dyDescent="0.2">
      <c r="H780" s="96"/>
    </row>
    <row r="781" spans="8:8" ht="24.9" customHeight="1" x14ac:dyDescent="0.2">
      <c r="H781" s="96"/>
    </row>
    <row r="782" spans="8:8" ht="24.9" customHeight="1" x14ac:dyDescent="0.2">
      <c r="H782" s="96"/>
    </row>
    <row r="783" spans="8:8" ht="24.9" customHeight="1" x14ac:dyDescent="0.2">
      <c r="H783" s="96"/>
    </row>
    <row r="784" spans="8:8" ht="24.9" customHeight="1" x14ac:dyDescent="0.2">
      <c r="H784" s="96"/>
    </row>
    <row r="785" spans="8:8" ht="24.9" customHeight="1" x14ac:dyDescent="0.2">
      <c r="H785" s="96"/>
    </row>
    <row r="786" spans="8:8" ht="24.9" customHeight="1" x14ac:dyDescent="0.2">
      <c r="H786" s="96"/>
    </row>
    <row r="787" spans="8:8" ht="24.9" customHeight="1" x14ac:dyDescent="0.2">
      <c r="H787" s="96"/>
    </row>
    <row r="788" spans="8:8" ht="24.9" customHeight="1" x14ac:dyDescent="0.2">
      <c r="H788" s="96"/>
    </row>
    <row r="789" spans="8:8" ht="24.9" customHeight="1" x14ac:dyDescent="0.2">
      <c r="H789" s="96"/>
    </row>
    <row r="790" spans="8:8" ht="24.9" customHeight="1" x14ac:dyDescent="0.2">
      <c r="H790" s="96"/>
    </row>
    <row r="791" spans="8:8" ht="24.9" customHeight="1" x14ac:dyDescent="0.2">
      <c r="H791" s="96"/>
    </row>
    <row r="792" spans="8:8" ht="24.9" customHeight="1" x14ac:dyDescent="0.2">
      <c r="H792" s="96"/>
    </row>
    <row r="793" spans="8:8" ht="24.9" customHeight="1" x14ac:dyDescent="0.2">
      <c r="H793" s="96"/>
    </row>
    <row r="794" spans="8:8" ht="24.9" customHeight="1" x14ac:dyDescent="0.2">
      <c r="H794" s="96"/>
    </row>
    <row r="795" spans="8:8" ht="24.9" customHeight="1" x14ac:dyDescent="0.2">
      <c r="H795" s="96"/>
    </row>
    <row r="796" spans="8:8" ht="24.9" customHeight="1" x14ac:dyDescent="0.2">
      <c r="H796" s="96"/>
    </row>
    <row r="797" spans="8:8" ht="24.9" customHeight="1" x14ac:dyDescent="0.2">
      <c r="H797" s="96"/>
    </row>
    <row r="798" spans="8:8" ht="24.9" customHeight="1" x14ac:dyDescent="0.2">
      <c r="H798" s="96"/>
    </row>
    <row r="799" spans="8:8" ht="24.9" customHeight="1" x14ac:dyDescent="0.2">
      <c r="H799" s="96"/>
    </row>
    <row r="800" spans="8:8" ht="24.9" customHeight="1" x14ac:dyDescent="0.2">
      <c r="H800" s="96"/>
    </row>
    <row r="801" spans="8:8" ht="24.9" customHeight="1" x14ac:dyDescent="0.2">
      <c r="H801" s="96"/>
    </row>
    <row r="802" spans="8:8" ht="24.9" customHeight="1" x14ac:dyDescent="0.2">
      <c r="H802" s="96"/>
    </row>
    <row r="803" spans="8:8" ht="24.9" customHeight="1" x14ac:dyDescent="0.2">
      <c r="H803" s="96"/>
    </row>
    <row r="804" spans="8:8" ht="24.9" customHeight="1" x14ac:dyDescent="0.2">
      <c r="H804" s="96"/>
    </row>
    <row r="805" spans="8:8" ht="24.9" customHeight="1" x14ac:dyDescent="0.2">
      <c r="H805" s="96"/>
    </row>
    <row r="806" spans="8:8" ht="24.9" customHeight="1" x14ac:dyDescent="0.2">
      <c r="H806" s="96"/>
    </row>
    <row r="807" spans="8:8" ht="24.9" customHeight="1" x14ac:dyDescent="0.2">
      <c r="H807" s="96"/>
    </row>
    <row r="808" spans="8:8" ht="24.9" customHeight="1" x14ac:dyDescent="0.2">
      <c r="H808" s="96"/>
    </row>
    <row r="809" spans="8:8" ht="24.9" customHeight="1" x14ac:dyDescent="0.2">
      <c r="H809" s="96"/>
    </row>
    <row r="810" spans="8:8" ht="24.9" customHeight="1" x14ac:dyDescent="0.2">
      <c r="H810" s="96"/>
    </row>
    <row r="811" spans="8:8" ht="24.9" customHeight="1" x14ac:dyDescent="0.2">
      <c r="H811" s="96"/>
    </row>
    <row r="812" spans="8:8" ht="24.9" customHeight="1" x14ac:dyDescent="0.2">
      <c r="H812" s="96"/>
    </row>
    <row r="813" spans="8:8" ht="24.9" customHeight="1" x14ac:dyDescent="0.2">
      <c r="H813" s="96"/>
    </row>
    <row r="814" spans="8:8" ht="24.9" customHeight="1" x14ac:dyDescent="0.2">
      <c r="H814" s="96"/>
    </row>
    <row r="815" spans="8:8" ht="24.9" customHeight="1" x14ac:dyDescent="0.2">
      <c r="H815" s="96"/>
    </row>
    <row r="816" spans="8:8" ht="24.9" customHeight="1" x14ac:dyDescent="0.2">
      <c r="H816" s="96"/>
    </row>
    <row r="817" spans="8:8" ht="24.9" customHeight="1" x14ac:dyDescent="0.2">
      <c r="H817" s="96"/>
    </row>
    <row r="818" spans="8:8" ht="24.9" customHeight="1" x14ac:dyDescent="0.2">
      <c r="H818" s="96"/>
    </row>
    <row r="819" spans="8:8" ht="24.9" customHeight="1" x14ac:dyDescent="0.2">
      <c r="H819" s="96"/>
    </row>
    <row r="820" spans="8:8" ht="24.9" customHeight="1" x14ac:dyDescent="0.2">
      <c r="H820" s="96"/>
    </row>
    <row r="821" spans="8:8" ht="24.9" customHeight="1" x14ac:dyDescent="0.2">
      <c r="H821" s="96"/>
    </row>
    <row r="822" spans="8:8" ht="24.9" customHeight="1" x14ac:dyDescent="0.2">
      <c r="H822" s="96"/>
    </row>
    <row r="823" spans="8:8" ht="24.9" customHeight="1" x14ac:dyDescent="0.2">
      <c r="H823" s="96"/>
    </row>
    <row r="824" spans="8:8" ht="24.9" customHeight="1" x14ac:dyDescent="0.2">
      <c r="H824" s="96"/>
    </row>
    <row r="825" spans="8:8" ht="24.9" customHeight="1" x14ac:dyDescent="0.2">
      <c r="H825" s="96"/>
    </row>
    <row r="826" spans="8:8" ht="24.9" customHeight="1" x14ac:dyDescent="0.2">
      <c r="H826" s="96"/>
    </row>
    <row r="827" spans="8:8" ht="24.9" customHeight="1" x14ac:dyDescent="0.2">
      <c r="H827" s="96"/>
    </row>
    <row r="828" spans="8:8" ht="24.9" customHeight="1" x14ac:dyDescent="0.2">
      <c r="H828" s="96"/>
    </row>
    <row r="829" spans="8:8" ht="24.9" customHeight="1" x14ac:dyDescent="0.2">
      <c r="H829" s="96"/>
    </row>
    <row r="830" spans="8:8" ht="24.9" customHeight="1" x14ac:dyDescent="0.2">
      <c r="H830" s="96"/>
    </row>
    <row r="831" spans="8:8" ht="24.9" customHeight="1" x14ac:dyDescent="0.2">
      <c r="H831" s="96"/>
    </row>
    <row r="832" spans="8:8" ht="24.9" customHeight="1" x14ac:dyDescent="0.2">
      <c r="H832" s="96"/>
    </row>
    <row r="833" spans="8:8" ht="24.9" customHeight="1" x14ac:dyDescent="0.2">
      <c r="H833" s="96"/>
    </row>
    <row r="834" spans="8:8" ht="24.9" customHeight="1" x14ac:dyDescent="0.2">
      <c r="H834" s="96"/>
    </row>
    <row r="835" spans="8:8" ht="24.9" customHeight="1" x14ac:dyDescent="0.2">
      <c r="H835" s="96"/>
    </row>
    <row r="836" spans="8:8" ht="24.9" customHeight="1" x14ac:dyDescent="0.2">
      <c r="H836" s="96"/>
    </row>
    <row r="837" spans="8:8" ht="24.9" customHeight="1" x14ac:dyDescent="0.2">
      <c r="H837" s="96"/>
    </row>
    <row r="838" spans="8:8" ht="24.9" customHeight="1" x14ac:dyDescent="0.2">
      <c r="H838" s="96"/>
    </row>
    <row r="839" spans="8:8" ht="24.9" customHeight="1" x14ac:dyDescent="0.2">
      <c r="H839" s="96"/>
    </row>
    <row r="840" spans="8:8" ht="24.9" customHeight="1" x14ac:dyDescent="0.2">
      <c r="H840" s="96"/>
    </row>
    <row r="841" spans="8:8" ht="24.9" customHeight="1" x14ac:dyDescent="0.2">
      <c r="H841" s="96"/>
    </row>
    <row r="842" spans="8:8" ht="24.9" customHeight="1" x14ac:dyDescent="0.2">
      <c r="H842" s="96"/>
    </row>
    <row r="843" spans="8:8" ht="24.9" customHeight="1" x14ac:dyDescent="0.2">
      <c r="H843" s="96"/>
    </row>
    <row r="844" spans="8:8" ht="24.9" customHeight="1" x14ac:dyDescent="0.2">
      <c r="H844" s="96"/>
    </row>
    <row r="845" spans="8:8" ht="24.9" customHeight="1" x14ac:dyDescent="0.2">
      <c r="H845" s="96"/>
    </row>
    <row r="846" spans="8:8" ht="24.9" customHeight="1" x14ac:dyDescent="0.2">
      <c r="H846" s="96"/>
    </row>
    <row r="847" spans="8:8" ht="24.9" customHeight="1" x14ac:dyDescent="0.2">
      <c r="H847" s="96"/>
    </row>
    <row r="848" spans="8:8" ht="24.9" customHeight="1" x14ac:dyDescent="0.2">
      <c r="H848" s="96"/>
    </row>
    <row r="849" spans="8:8" ht="24.9" customHeight="1" x14ac:dyDescent="0.2">
      <c r="H849" s="96"/>
    </row>
    <row r="850" spans="8:8" ht="24.9" customHeight="1" x14ac:dyDescent="0.2">
      <c r="H850" s="96"/>
    </row>
    <row r="851" spans="8:8" ht="24.9" customHeight="1" x14ac:dyDescent="0.2">
      <c r="H851" s="96"/>
    </row>
    <row r="852" spans="8:8" ht="24.9" customHeight="1" x14ac:dyDescent="0.2">
      <c r="H852" s="96"/>
    </row>
    <row r="853" spans="8:8" ht="24.9" customHeight="1" x14ac:dyDescent="0.2">
      <c r="H853" s="96"/>
    </row>
    <row r="854" spans="8:8" ht="24.9" customHeight="1" x14ac:dyDescent="0.2">
      <c r="H854" s="96"/>
    </row>
    <row r="855" spans="8:8" ht="24.9" customHeight="1" x14ac:dyDescent="0.2">
      <c r="H855" s="96"/>
    </row>
    <row r="856" spans="8:8" ht="24.9" customHeight="1" x14ac:dyDescent="0.2">
      <c r="H856" s="96"/>
    </row>
    <row r="857" spans="8:8" ht="24.9" customHeight="1" x14ac:dyDescent="0.2">
      <c r="H857" s="96"/>
    </row>
    <row r="858" spans="8:8" ht="24.9" customHeight="1" x14ac:dyDescent="0.2">
      <c r="H858" s="96"/>
    </row>
    <row r="859" spans="8:8" ht="24.9" customHeight="1" x14ac:dyDescent="0.2">
      <c r="H859" s="96"/>
    </row>
    <row r="860" spans="8:8" ht="24.9" customHeight="1" x14ac:dyDescent="0.2">
      <c r="H860" s="96"/>
    </row>
    <row r="861" spans="8:8" ht="24.9" customHeight="1" x14ac:dyDescent="0.2">
      <c r="H861" s="96"/>
    </row>
    <row r="862" spans="8:8" ht="24.9" customHeight="1" x14ac:dyDescent="0.2">
      <c r="H862" s="96"/>
    </row>
    <row r="863" spans="8:8" ht="24.9" customHeight="1" x14ac:dyDescent="0.2">
      <c r="H863" s="96"/>
    </row>
    <row r="864" spans="8:8" ht="24.9" customHeight="1" x14ac:dyDescent="0.2">
      <c r="H864" s="96"/>
    </row>
    <row r="865" spans="8:8" ht="24.9" customHeight="1" x14ac:dyDescent="0.2">
      <c r="H865" s="96"/>
    </row>
    <row r="866" spans="8:8" ht="24.9" customHeight="1" x14ac:dyDescent="0.2">
      <c r="H866" s="96"/>
    </row>
    <row r="867" spans="8:8" ht="24.9" customHeight="1" x14ac:dyDescent="0.2">
      <c r="H867" s="96"/>
    </row>
    <row r="868" spans="8:8" ht="24.9" customHeight="1" x14ac:dyDescent="0.2">
      <c r="H868" s="96"/>
    </row>
    <row r="869" spans="8:8" ht="24.9" customHeight="1" x14ac:dyDescent="0.2">
      <c r="H869" s="96"/>
    </row>
    <row r="870" spans="8:8" ht="24.9" customHeight="1" x14ac:dyDescent="0.2">
      <c r="H870" s="96"/>
    </row>
    <row r="871" spans="8:8" ht="24.9" customHeight="1" x14ac:dyDescent="0.2">
      <c r="H871" s="96"/>
    </row>
    <row r="872" spans="8:8" ht="24.9" customHeight="1" x14ac:dyDescent="0.2">
      <c r="H872" s="96"/>
    </row>
    <row r="873" spans="8:8" ht="24.9" customHeight="1" x14ac:dyDescent="0.2">
      <c r="H873" s="96"/>
    </row>
    <row r="874" spans="8:8" ht="24.9" customHeight="1" x14ac:dyDescent="0.2">
      <c r="H874" s="96"/>
    </row>
    <row r="875" spans="8:8" ht="24.9" customHeight="1" x14ac:dyDescent="0.2">
      <c r="H875" s="96"/>
    </row>
    <row r="876" spans="8:8" ht="24.9" customHeight="1" x14ac:dyDescent="0.2">
      <c r="H876" s="96"/>
    </row>
    <row r="877" spans="8:8" ht="24.9" customHeight="1" x14ac:dyDescent="0.2">
      <c r="H877" s="96"/>
    </row>
    <row r="878" spans="8:8" ht="24.9" customHeight="1" x14ac:dyDescent="0.2">
      <c r="H878" s="96"/>
    </row>
    <row r="879" spans="8:8" ht="24.9" customHeight="1" x14ac:dyDescent="0.2">
      <c r="H879" s="96"/>
    </row>
    <row r="880" spans="8:8" ht="24.9" customHeight="1" x14ac:dyDescent="0.2">
      <c r="H880" s="96"/>
    </row>
    <row r="881" spans="8:8" ht="24.9" customHeight="1" x14ac:dyDescent="0.2">
      <c r="H881" s="96"/>
    </row>
    <row r="882" spans="8:8" ht="24.9" customHeight="1" x14ac:dyDescent="0.2">
      <c r="H882" s="96"/>
    </row>
    <row r="883" spans="8:8" ht="24.9" customHeight="1" x14ac:dyDescent="0.2">
      <c r="H883" s="96"/>
    </row>
    <row r="884" spans="8:8" ht="24.9" customHeight="1" x14ac:dyDescent="0.2">
      <c r="H884" s="96"/>
    </row>
  </sheetData>
  <sheetProtection sheet="1" objects="1" scenarios="1" selectLockedCells="1" autoFilter="0" selectUnlockedCells="1"/>
  <autoFilter ref="A20:Q420">
    <filterColumn colId="9" showButton="0"/>
    <filterColumn colId="12" showButton="0"/>
  </autoFilter>
  <mergeCells count="423">
    <mergeCell ref="J418:K418"/>
    <mergeCell ref="J419:K419"/>
    <mergeCell ref="J420:K420"/>
    <mergeCell ref="B7:H10"/>
    <mergeCell ref="B19:B20"/>
    <mergeCell ref="G19:G20"/>
    <mergeCell ref="H19:H20"/>
    <mergeCell ref="I19:I20"/>
    <mergeCell ref="J19:K20"/>
    <mergeCell ref="J409:K409"/>
    <mergeCell ref="J410:K410"/>
    <mergeCell ref="J411:K411"/>
    <mergeCell ref="J412:K412"/>
    <mergeCell ref="J413:K413"/>
    <mergeCell ref="J414:K414"/>
    <mergeCell ref="J415:K415"/>
    <mergeCell ref="J416:K416"/>
    <mergeCell ref="J417:K417"/>
    <mergeCell ref="J400:K400"/>
    <mergeCell ref="J401:K401"/>
    <mergeCell ref="J402:K402"/>
    <mergeCell ref="J403:K403"/>
    <mergeCell ref="J404:K404"/>
    <mergeCell ref="J405:K405"/>
    <mergeCell ref="J406:K406"/>
    <mergeCell ref="J407:K407"/>
    <mergeCell ref="J408:K408"/>
    <mergeCell ref="J391:K391"/>
    <mergeCell ref="J392:K392"/>
    <mergeCell ref="J393:K393"/>
    <mergeCell ref="J394:K394"/>
    <mergeCell ref="J395:K395"/>
    <mergeCell ref="J396:K396"/>
    <mergeCell ref="J397:K397"/>
    <mergeCell ref="J398:K398"/>
    <mergeCell ref="J399:K399"/>
    <mergeCell ref="J382:K382"/>
    <mergeCell ref="J383:K383"/>
    <mergeCell ref="J384:K384"/>
    <mergeCell ref="J385:K385"/>
    <mergeCell ref="J386:K386"/>
    <mergeCell ref="J387:K387"/>
    <mergeCell ref="J388:K388"/>
    <mergeCell ref="J389:K389"/>
    <mergeCell ref="J390:K390"/>
    <mergeCell ref="J373:K373"/>
    <mergeCell ref="J374:K374"/>
    <mergeCell ref="J375:K375"/>
    <mergeCell ref="J376:K376"/>
    <mergeCell ref="J377:K377"/>
    <mergeCell ref="J378:K378"/>
    <mergeCell ref="J379:K379"/>
    <mergeCell ref="J380:K380"/>
    <mergeCell ref="J381:K381"/>
    <mergeCell ref="J364:K364"/>
    <mergeCell ref="J365:K365"/>
    <mergeCell ref="J366:K366"/>
    <mergeCell ref="J367:K367"/>
    <mergeCell ref="J368:K368"/>
    <mergeCell ref="J369:K369"/>
    <mergeCell ref="J370:K370"/>
    <mergeCell ref="J371:K371"/>
    <mergeCell ref="J372:K372"/>
    <mergeCell ref="J355:K355"/>
    <mergeCell ref="J356:K356"/>
    <mergeCell ref="J357:K357"/>
    <mergeCell ref="J358:K358"/>
    <mergeCell ref="J359:K359"/>
    <mergeCell ref="J360:K360"/>
    <mergeCell ref="J361:K361"/>
    <mergeCell ref="J362:K362"/>
    <mergeCell ref="J363:K363"/>
    <mergeCell ref="J346:K346"/>
    <mergeCell ref="J347:K347"/>
    <mergeCell ref="J348:K348"/>
    <mergeCell ref="J349:K349"/>
    <mergeCell ref="J350:K350"/>
    <mergeCell ref="J351:K351"/>
    <mergeCell ref="J352:K352"/>
    <mergeCell ref="J353:K353"/>
    <mergeCell ref="J354:K354"/>
    <mergeCell ref="J337:K337"/>
    <mergeCell ref="J338:K338"/>
    <mergeCell ref="J339:K339"/>
    <mergeCell ref="J340:K340"/>
    <mergeCell ref="J341:K341"/>
    <mergeCell ref="J342:K342"/>
    <mergeCell ref="J343:K343"/>
    <mergeCell ref="J344:K344"/>
    <mergeCell ref="J345:K345"/>
    <mergeCell ref="J328:K328"/>
    <mergeCell ref="J329:K329"/>
    <mergeCell ref="J330:K330"/>
    <mergeCell ref="J331:K331"/>
    <mergeCell ref="J332:K332"/>
    <mergeCell ref="J333:K333"/>
    <mergeCell ref="J334:K334"/>
    <mergeCell ref="J335:K335"/>
    <mergeCell ref="J336:K336"/>
    <mergeCell ref="J319:K319"/>
    <mergeCell ref="J320:K320"/>
    <mergeCell ref="J321:K321"/>
    <mergeCell ref="J322:K322"/>
    <mergeCell ref="J323:K323"/>
    <mergeCell ref="J324:K324"/>
    <mergeCell ref="J325:K325"/>
    <mergeCell ref="J326:K326"/>
    <mergeCell ref="J327:K327"/>
    <mergeCell ref="J310:K310"/>
    <mergeCell ref="J311:K311"/>
    <mergeCell ref="J312:K312"/>
    <mergeCell ref="J313:K313"/>
    <mergeCell ref="J314:K314"/>
    <mergeCell ref="J315:K315"/>
    <mergeCell ref="J316:K316"/>
    <mergeCell ref="J317:K317"/>
    <mergeCell ref="J318:K318"/>
    <mergeCell ref="J301:K301"/>
    <mergeCell ref="J302:K302"/>
    <mergeCell ref="J303:K303"/>
    <mergeCell ref="J304:K304"/>
    <mergeCell ref="J305:K305"/>
    <mergeCell ref="J306:K306"/>
    <mergeCell ref="J307:K307"/>
    <mergeCell ref="J308:K308"/>
    <mergeCell ref="J309:K309"/>
    <mergeCell ref="J292:K292"/>
    <mergeCell ref="J293:K293"/>
    <mergeCell ref="J294:K294"/>
    <mergeCell ref="J295:K295"/>
    <mergeCell ref="J296:K296"/>
    <mergeCell ref="J297:K297"/>
    <mergeCell ref="J298:K298"/>
    <mergeCell ref="J299:K299"/>
    <mergeCell ref="J300:K300"/>
    <mergeCell ref="J283:K283"/>
    <mergeCell ref="J284:K284"/>
    <mergeCell ref="J285:K285"/>
    <mergeCell ref="J286:K286"/>
    <mergeCell ref="J287:K287"/>
    <mergeCell ref="J288:K288"/>
    <mergeCell ref="J289:K289"/>
    <mergeCell ref="J290:K290"/>
    <mergeCell ref="J291:K291"/>
    <mergeCell ref="J274:K274"/>
    <mergeCell ref="J275:K275"/>
    <mergeCell ref="J276:K276"/>
    <mergeCell ref="J277:K277"/>
    <mergeCell ref="J278:K278"/>
    <mergeCell ref="J279:K279"/>
    <mergeCell ref="J280:K280"/>
    <mergeCell ref="J281:K281"/>
    <mergeCell ref="J282:K282"/>
    <mergeCell ref="J265:K265"/>
    <mergeCell ref="J266:K266"/>
    <mergeCell ref="J267:K267"/>
    <mergeCell ref="J268:K268"/>
    <mergeCell ref="J269:K269"/>
    <mergeCell ref="J270:K270"/>
    <mergeCell ref="J271:K271"/>
    <mergeCell ref="J272:K272"/>
    <mergeCell ref="J273:K273"/>
    <mergeCell ref="J256:K256"/>
    <mergeCell ref="J257:K257"/>
    <mergeCell ref="J258:K258"/>
    <mergeCell ref="J259:K259"/>
    <mergeCell ref="J260:K260"/>
    <mergeCell ref="J261:K261"/>
    <mergeCell ref="J262:K262"/>
    <mergeCell ref="J263:K263"/>
    <mergeCell ref="J264:K264"/>
    <mergeCell ref="J247:K247"/>
    <mergeCell ref="J248:K248"/>
    <mergeCell ref="J249:K249"/>
    <mergeCell ref="J250:K250"/>
    <mergeCell ref="J251:K251"/>
    <mergeCell ref="J252:K252"/>
    <mergeCell ref="J253:K253"/>
    <mergeCell ref="J254:K254"/>
    <mergeCell ref="J255:K255"/>
    <mergeCell ref="J238:K238"/>
    <mergeCell ref="J239:K239"/>
    <mergeCell ref="J240:K240"/>
    <mergeCell ref="J241:K241"/>
    <mergeCell ref="J242:K242"/>
    <mergeCell ref="J243:K243"/>
    <mergeCell ref="J244:K244"/>
    <mergeCell ref="J245:K245"/>
    <mergeCell ref="J246:K246"/>
    <mergeCell ref="J229:K229"/>
    <mergeCell ref="J230:K230"/>
    <mergeCell ref="J231:K231"/>
    <mergeCell ref="J232:K232"/>
    <mergeCell ref="J233:K233"/>
    <mergeCell ref="J234:K234"/>
    <mergeCell ref="J235:K235"/>
    <mergeCell ref="J236:K236"/>
    <mergeCell ref="J237:K237"/>
    <mergeCell ref="J220:K220"/>
    <mergeCell ref="J221:K221"/>
    <mergeCell ref="J222:K222"/>
    <mergeCell ref="J223:K223"/>
    <mergeCell ref="J224:K224"/>
    <mergeCell ref="J225:K225"/>
    <mergeCell ref="J226:K226"/>
    <mergeCell ref="J227:K227"/>
    <mergeCell ref="J228:K228"/>
    <mergeCell ref="J211:K211"/>
    <mergeCell ref="J212:K212"/>
    <mergeCell ref="J213:K213"/>
    <mergeCell ref="J214:K214"/>
    <mergeCell ref="J215:K215"/>
    <mergeCell ref="J216:K216"/>
    <mergeCell ref="J217:K217"/>
    <mergeCell ref="J218:K218"/>
    <mergeCell ref="J219:K219"/>
    <mergeCell ref="J202:K202"/>
    <mergeCell ref="J203:K203"/>
    <mergeCell ref="J204:K204"/>
    <mergeCell ref="J205:K205"/>
    <mergeCell ref="J206:K206"/>
    <mergeCell ref="J207:K207"/>
    <mergeCell ref="J208:K208"/>
    <mergeCell ref="J209:K209"/>
    <mergeCell ref="J210:K210"/>
    <mergeCell ref="J193:K193"/>
    <mergeCell ref="J194:K194"/>
    <mergeCell ref="J195:K195"/>
    <mergeCell ref="J196:K196"/>
    <mergeCell ref="J197:K197"/>
    <mergeCell ref="J198:K198"/>
    <mergeCell ref="J199:K199"/>
    <mergeCell ref="J200:K200"/>
    <mergeCell ref="J201:K201"/>
    <mergeCell ref="J184:K184"/>
    <mergeCell ref="J185:K185"/>
    <mergeCell ref="J186:K186"/>
    <mergeCell ref="J187:K187"/>
    <mergeCell ref="J188:K188"/>
    <mergeCell ref="J189:K189"/>
    <mergeCell ref="J190:K190"/>
    <mergeCell ref="J191:K191"/>
    <mergeCell ref="J192:K192"/>
    <mergeCell ref="J175:K175"/>
    <mergeCell ref="J176:K176"/>
    <mergeCell ref="J177:K177"/>
    <mergeCell ref="J178:K178"/>
    <mergeCell ref="J179:K179"/>
    <mergeCell ref="J180:K180"/>
    <mergeCell ref="J181:K181"/>
    <mergeCell ref="J182:K182"/>
    <mergeCell ref="J183:K183"/>
    <mergeCell ref="J166:K166"/>
    <mergeCell ref="J167:K167"/>
    <mergeCell ref="J168:K168"/>
    <mergeCell ref="J169:K169"/>
    <mergeCell ref="J170:K170"/>
    <mergeCell ref="J171:K171"/>
    <mergeCell ref="J172:K172"/>
    <mergeCell ref="J173:K173"/>
    <mergeCell ref="J174:K174"/>
    <mergeCell ref="J157:K157"/>
    <mergeCell ref="J158:K158"/>
    <mergeCell ref="J159:K159"/>
    <mergeCell ref="J160:K160"/>
    <mergeCell ref="J161:K161"/>
    <mergeCell ref="J162:K162"/>
    <mergeCell ref="J163:K163"/>
    <mergeCell ref="J164:K164"/>
    <mergeCell ref="J165:K165"/>
    <mergeCell ref="J148:K148"/>
    <mergeCell ref="J149:K149"/>
    <mergeCell ref="J150:K150"/>
    <mergeCell ref="J151:K151"/>
    <mergeCell ref="J152:K152"/>
    <mergeCell ref="J153:K153"/>
    <mergeCell ref="J154:K154"/>
    <mergeCell ref="J155:K155"/>
    <mergeCell ref="J156:K156"/>
    <mergeCell ref="J139:K139"/>
    <mergeCell ref="J140:K140"/>
    <mergeCell ref="J141:K141"/>
    <mergeCell ref="J142:K142"/>
    <mergeCell ref="J143:K143"/>
    <mergeCell ref="J144:K144"/>
    <mergeCell ref="J145:K145"/>
    <mergeCell ref="J146:K146"/>
    <mergeCell ref="J147:K147"/>
    <mergeCell ref="J130:K130"/>
    <mergeCell ref="J131:K131"/>
    <mergeCell ref="J132:K132"/>
    <mergeCell ref="J133:K133"/>
    <mergeCell ref="J134:K134"/>
    <mergeCell ref="J135:K135"/>
    <mergeCell ref="J136:K136"/>
    <mergeCell ref="J137:K137"/>
    <mergeCell ref="J138:K138"/>
    <mergeCell ref="J121:K121"/>
    <mergeCell ref="J122:K122"/>
    <mergeCell ref="J123:K123"/>
    <mergeCell ref="J124:K124"/>
    <mergeCell ref="J125:K125"/>
    <mergeCell ref="J126:K126"/>
    <mergeCell ref="J127:K127"/>
    <mergeCell ref="J128:K128"/>
    <mergeCell ref="J129:K129"/>
    <mergeCell ref="J112:K112"/>
    <mergeCell ref="J113:K113"/>
    <mergeCell ref="J114:K114"/>
    <mergeCell ref="J115:K115"/>
    <mergeCell ref="J116:K116"/>
    <mergeCell ref="J117:K117"/>
    <mergeCell ref="J118:K118"/>
    <mergeCell ref="J119:K119"/>
    <mergeCell ref="J120:K120"/>
    <mergeCell ref="J103:K103"/>
    <mergeCell ref="J104:K104"/>
    <mergeCell ref="J105:K105"/>
    <mergeCell ref="J106:K106"/>
    <mergeCell ref="J107:K107"/>
    <mergeCell ref="J108:K108"/>
    <mergeCell ref="J109:K109"/>
    <mergeCell ref="J110:K110"/>
    <mergeCell ref="J111:K111"/>
    <mergeCell ref="J94:K94"/>
    <mergeCell ref="J95:K95"/>
    <mergeCell ref="J96:K96"/>
    <mergeCell ref="J97:K97"/>
    <mergeCell ref="J98:K98"/>
    <mergeCell ref="J99:K99"/>
    <mergeCell ref="J100:K100"/>
    <mergeCell ref="J101:K101"/>
    <mergeCell ref="J102:K102"/>
    <mergeCell ref="J85:K85"/>
    <mergeCell ref="J86:K86"/>
    <mergeCell ref="J87:K87"/>
    <mergeCell ref="J88:K88"/>
    <mergeCell ref="J89:K89"/>
    <mergeCell ref="J90:K90"/>
    <mergeCell ref="J91:K91"/>
    <mergeCell ref="J92:K92"/>
    <mergeCell ref="J93:K93"/>
    <mergeCell ref="J76:K76"/>
    <mergeCell ref="J77:K77"/>
    <mergeCell ref="J78:K78"/>
    <mergeCell ref="J79:K79"/>
    <mergeCell ref="J80:K80"/>
    <mergeCell ref="J81:K81"/>
    <mergeCell ref="J82:K82"/>
    <mergeCell ref="J83:K83"/>
    <mergeCell ref="J84:K84"/>
    <mergeCell ref="J67:K67"/>
    <mergeCell ref="J68:K68"/>
    <mergeCell ref="J69:K69"/>
    <mergeCell ref="J70:K70"/>
    <mergeCell ref="J71:K71"/>
    <mergeCell ref="J72:K72"/>
    <mergeCell ref="J73:K73"/>
    <mergeCell ref="J74:K74"/>
    <mergeCell ref="J75:K75"/>
    <mergeCell ref="J58:K58"/>
    <mergeCell ref="J59:K59"/>
    <mergeCell ref="J60:K60"/>
    <mergeCell ref="J61:K61"/>
    <mergeCell ref="J62:K62"/>
    <mergeCell ref="J63:K63"/>
    <mergeCell ref="J64:K64"/>
    <mergeCell ref="J65:K65"/>
    <mergeCell ref="J66:K66"/>
    <mergeCell ref="J49:K49"/>
    <mergeCell ref="J50:K50"/>
    <mergeCell ref="J51:K51"/>
    <mergeCell ref="J52:K52"/>
    <mergeCell ref="J53:K53"/>
    <mergeCell ref="J54:K54"/>
    <mergeCell ref="J55:K55"/>
    <mergeCell ref="J56:K56"/>
    <mergeCell ref="J57:K57"/>
    <mergeCell ref="J40:K40"/>
    <mergeCell ref="J41:K41"/>
    <mergeCell ref="J42:K42"/>
    <mergeCell ref="J43:K43"/>
    <mergeCell ref="J44:K44"/>
    <mergeCell ref="J45:K45"/>
    <mergeCell ref="J46:K46"/>
    <mergeCell ref="J47:K47"/>
    <mergeCell ref="J48:K48"/>
    <mergeCell ref="J31:K31"/>
    <mergeCell ref="J32:K32"/>
    <mergeCell ref="J33:K33"/>
    <mergeCell ref="J34:K34"/>
    <mergeCell ref="J35:K35"/>
    <mergeCell ref="J36:K36"/>
    <mergeCell ref="J37:K37"/>
    <mergeCell ref="J38:K38"/>
    <mergeCell ref="J39:K39"/>
    <mergeCell ref="J22:K22"/>
    <mergeCell ref="J23:K23"/>
    <mergeCell ref="J24:K24"/>
    <mergeCell ref="J25:K25"/>
    <mergeCell ref="J26:K26"/>
    <mergeCell ref="J27:K27"/>
    <mergeCell ref="J28:K28"/>
    <mergeCell ref="J29:K29"/>
    <mergeCell ref="J30:K30"/>
    <mergeCell ref="D14:M14"/>
    <mergeCell ref="D15:O15"/>
    <mergeCell ref="D16:M16"/>
    <mergeCell ref="D17:M17"/>
    <mergeCell ref="B18:N18"/>
    <mergeCell ref="C19:F19"/>
    <mergeCell ref="L19:N19"/>
    <mergeCell ref="M20:N20"/>
    <mergeCell ref="J21:K21"/>
    <mergeCell ref="D3:J3"/>
    <mergeCell ref="J6:O6"/>
    <mergeCell ref="J7:O7"/>
    <mergeCell ref="J8:M8"/>
    <mergeCell ref="J9:N9"/>
    <mergeCell ref="K10:M10"/>
    <mergeCell ref="B12:C12"/>
    <mergeCell ref="D12:O12"/>
    <mergeCell ref="D13:O13"/>
  </mergeCells>
  <phoneticPr fontId="2"/>
  <dataValidations count="4">
    <dataValidation imeMode="on" allowBlank="1" showInputMessage="1" showErrorMessage="1" sqref="I421:K65536 P12 N4 I6:I11 H11 K12:K18 H6 J18:J19 I18:I20 J21:J420 J10:J11 H4:J4 H18:H19 H21:H65536"/>
    <dataValidation imeMode="halfAlpha" allowBlank="1" showInputMessage="1" showErrorMessage="1" sqref="C421:D65536 F421:F65536 N14 F18 C11:D12 C3:C6 F11 L11:N11 F12:G17 D13:D18 F4 D4:D6 G5:G6 C13:C19 N16:N17 K10 N8 O9"/>
    <dataValidation imeMode="halfKatakana" allowBlank="1" showInputMessage="1" showErrorMessage="1" sqref="E421:E65536 C21:F420 E4:E6 E11:E18"/>
    <dataValidation imeMode="hiragana" allowBlank="1" showInputMessage="1" showErrorMessage="1" sqref="J6:J7"/>
  </dataValidations>
  <printOptions horizontalCentered="1"/>
  <pageMargins left="0.39370078740157483" right="0.39370078740157483" top="0.59055118110236227" bottom="0.59055118110236227" header="0.31496062992125984" footer="0.47244094488188981"/>
  <pageSetup paperSize="9" scale="79" orientation="portrait" r:id="rId1"/>
  <headerFooter alignWithMargins="0">
    <oddFooter>&amp;R&amp;"ＭＳ Ｐ明朝,標準"上記は、商品中古自動車確認証明業務実施要領に定める商品中古自動車であることを証明する。
令和　　　　年　　　　月　　　　日　　&amp;1.&amp;11
住　 　　所　 静岡市駿河区国吉田２丁目４番35号　　　　　　　　　　　　 &amp;1.&amp;11
支  所  名   一般財団法人日本自動車査定協会静岡県支所　　　　 　&amp;1.&amp;11
代表者名　　　　　　　　　　　　　　　　　　　　　　　　　　 　　　　　　　　　　　&amp;1.&amp;11
　　　　　　　　　　　　　　　　　　　　　　　　　　</oddFooter>
  </headerFooter>
  <rowBreaks count="19" manualBreakCount="19">
    <brk id="40" max="14" man="1"/>
    <brk id="60" max="14" man="1"/>
    <brk id="80" max="14" man="1"/>
    <brk id="100" max="14" man="1"/>
    <brk id="120" max="14" man="1"/>
    <brk id="140" max="14" man="1"/>
    <brk id="160" max="14" man="1"/>
    <brk id="180" max="14" man="1"/>
    <brk id="200" max="14" man="1"/>
    <brk id="220" max="14" man="1"/>
    <brk id="240" max="14" man="1"/>
    <brk id="260" max="14" man="1"/>
    <brk id="280" max="14" man="1"/>
    <brk id="300" max="14" man="1"/>
    <brk id="320" max="14" man="1"/>
    <brk id="340" max="14" man="1"/>
    <brk id="360" max="14" man="1"/>
    <brk id="380" max="14" man="1"/>
    <brk id="400"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3"/>
  <sheetViews>
    <sheetView view="pageBreakPreview" zoomScaleSheetLayoutView="100" workbookViewId="0">
      <selection activeCell="J38" sqref="J38"/>
    </sheetView>
  </sheetViews>
  <sheetFormatPr defaultColWidth="9" defaultRowHeight="13.2" x14ac:dyDescent="0.2"/>
  <cols>
    <col min="1" max="1" width="9" style="134"/>
    <col min="2" max="5" width="10" style="134" customWidth="1"/>
    <col min="6" max="6" width="22.21875" style="134" customWidth="1"/>
    <col min="7" max="16384" width="9" style="134"/>
  </cols>
  <sheetData>
    <row r="1" spans="1:6" s="135" customFormat="1" ht="14.4" x14ac:dyDescent="0.2">
      <c r="B1" s="234" t="s">
        <v>56</v>
      </c>
      <c r="C1" s="235"/>
      <c r="D1" s="235"/>
      <c r="E1" s="236"/>
      <c r="F1" s="237" t="s">
        <v>57</v>
      </c>
    </row>
    <row r="2" spans="1:6" s="135" customFormat="1" ht="14.4" x14ac:dyDescent="0.2">
      <c r="B2" s="136" t="s">
        <v>0</v>
      </c>
      <c r="C2" s="136" t="s">
        <v>6</v>
      </c>
      <c r="D2" s="136" t="s">
        <v>42</v>
      </c>
      <c r="E2" s="136" t="s">
        <v>12</v>
      </c>
      <c r="F2" s="238"/>
    </row>
    <row r="3" spans="1:6" ht="14.4" x14ac:dyDescent="0.2">
      <c r="A3" s="134">
        <v>1</v>
      </c>
      <c r="B3" s="137">
        <f>入力シート!C23</f>
        <v>0</v>
      </c>
      <c r="C3" s="137">
        <f>入力シート!D23</f>
        <v>0</v>
      </c>
      <c r="D3" s="137">
        <f>入力シート!E23</f>
        <v>0</v>
      </c>
      <c r="E3" s="137">
        <f>入力シート!F23</f>
        <v>0</v>
      </c>
      <c r="F3" s="139" t="str">
        <f>RIGHT(入力シート!I23,3)</f>
        <v/>
      </c>
    </row>
    <row r="4" spans="1:6" ht="14.4" x14ac:dyDescent="0.2">
      <c r="A4" s="134">
        <v>2</v>
      </c>
      <c r="B4" s="137">
        <f>入力シート!C24</f>
        <v>0</v>
      </c>
      <c r="C4" s="137">
        <f>入力シート!D24</f>
        <v>0</v>
      </c>
      <c r="D4" s="137">
        <f>入力シート!E24</f>
        <v>0</v>
      </c>
      <c r="E4" s="137">
        <f>入力シート!F24</f>
        <v>0</v>
      </c>
      <c r="F4" s="139" t="str">
        <f>RIGHT(入力シート!I24,3)</f>
        <v/>
      </c>
    </row>
    <row r="5" spans="1:6" ht="14.4" x14ac:dyDescent="0.2">
      <c r="A5" s="134">
        <v>3</v>
      </c>
      <c r="B5" s="137">
        <f>入力シート!C25</f>
        <v>0</v>
      </c>
      <c r="C5" s="137">
        <f>入力シート!D25</f>
        <v>0</v>
      </c>
      <c r="D5" s="137">
        <f>入力シート!E25</f>
        <v>0</v>
      </c>
      <c r="E5" s="137">
        <f>入力シート!F25</f>
        <v>0</v>
      </c>
      <c r="F5" s="139" t="str">
        <f>RIGHT(入力シート!I25,3)</f>
        <v/>
      </c>
    </row>
    <row r="6" spans="1:6" ht="14.4" x14ac:dyDescent="0.2">
      <c r="A6" s="134">
        <v>4</v>
      </c>
      <c r="B6" s="137">
        <f>入力シート!C26</f>
        <v>0</v>
      </c>
      <c r="C6" s="137">
        <f>入力シート!D26</f>
        <v>0</v>
      </c>
      <c r="D6" s="137">
        <f>入力シート!E26</f>
        <v>0</v>
      </c>
      <c r="E6" s="137">
        <f>入力シート!F26</f>
        <v>0</v>
      </c>
      <c r="F6" s="139" t="str">
        <f>RIGHT(入力シート!I26,3)</f>
        <v/>
      </c>
    </row>
    <row r="7" spans="1:6" ht="14.4" x14ac:dyDescent="0.2">
      <c r="A7" s="134">
        <v>5</v>
      </c>
      <c r="B7" s="137">
        <f>入力シート!C27</f>
        <v>0</v>
      </c>
      <c r="C7" s="137">
        <f>入力シート!D27</f>
        <v>0</v>
      </c>
      <c r="D7" s="137">
        <f>入力シート!E27</f>
        <v>0</v>
      </c>
      <c r="E7" s="137">
        <f>入力シート!F27</f>
        <v>0</v>
      </c>
      <c r="F7" s="139" t="str">
        <f>RIGHT(入力シート!I27,3)</f>
        <v/>
      </c>
    </row>
    <row r="8" spans="1:6" ht="14.4" x14ac:dyDescent="0.2">
      <c r="A8" s="134">
        <v>6</v>
      </c>
      <c r="B8" s="137">
        <f>入力シート!C28</f>
        <v>0</v>
      </c>
      <c r="C8" s="137">
        <f>入力シート!D28</f>
        <v>0</v>
      </c>
      <c r="D8" s="137">
        <f>入力シート!E28</f>
        <v>0</v>
      </c>
      <c r="E8" s="137">
        <f>入力シート!F28</f>
        <v>0</v>
      </c>
      <c r="F8" s="139" t="str">
        <f>RIGHT(入力シート!I28,3)</f>
        <v/>
      </c>
    </row>
    <row r="9" spans="1:6" ht="14.4" x14ac:dyDescent="0.2">
      <c r="A9" s="134">
        <v>7</v>
      </c>
      <c r="B9" s="137">
        <f>入力シート!C29</f>
        <v>0</v>
      </c>
      <c r="C9" s="137">
        <f>入力シート!D29</f>
        <v>0</v>
      </c>
      <c r="D9" s="137">
        <f>入力シート!E29</f>
        <v>0</v>
      </c>
      <c r="E9" s="137">
        <f>入力シート!F29</f>
        <v>0</v>
      </c>
      <c r="F9" s="139" t="str">
        <f>RIGHT(入力シート!I29,3)</f>
        <v/>
      </c>
    </row>
    <row r="10" spans="1:6" ht="14.4" x14ac:dyDescent="0.2">
      <c r="A10" s="134">
        <v>8</v>
      </c>
      <c r="B10" s="137">
        <f>入力シート!C30</f>
        <v>0</v>
      </c>
      <c r="C10" s="137">
        <f>入力シート!D30</f>
        <v>0</v>
      </c>
      <c r="D10" s="137">
        <f>入力シート!E30</f>
        <v>0</v>
      </c>
      <c r="E10" s="137">
        <f>入力シート!F30</f>
        <v>0</v>
      </c>
      <c r="F10" s="139" t="str">
        <f>RIGHT(入力シート!I30,3)</f>
        <v/>
      </c>
    </row>
    <row r="11" spans="1:6" ht="14.4" x14ac:dyDescent="0.2">
      <c r="A11" s="134">
        <v>9</v>
      </c>
      <c r="B11" s="137">
        <f>入力シート!C31</f>
        <v>0</v>
      </c>
      <c r="C11" s="137">
        <f>入力シート!D31</f>
        <v>0</v>
      </c>
      <c r="D11" s="137">
        <f>入力シート!E31</f>
        <v>0</v>
      </c>
      <c r="E11" s="137">
        <f>入力シート!F31</f>
        <v>0</v>
      </c>
      <c r="F11" s="139" t="str">
        <f>RIGHT(入力シート!I31,3)</f>
        <v/>
      </c>
    </row>
    <row r="12" spans="1:6" ht="14.4" x14ac:dyDescent="0.2">
      <c r="A12" s="134">
        <v>10</v>
      </c>
      <c r="B12" s="137">
        <f>入力シート!C32</f>
        <v>0</v>
      </c>
      <c r="C12" s="137">
        <f>入力シート!D32</f>
        <v>0</v>
      </c>
      <c r="D12" s="137">
        <f>入力シート!E32</f>
        <v>0</v>
      </c>
      <c r="E12" s="137">
        <f>入力シート!F32</f>
        <v>0</v>
      </c>
      <c r="F12" s="139" t="str">
        <f>RIGHT(入力シート!I32,3)</f>
        <v/>
      </c>
    </row>
    <row r="13" spans="1:6" ht="14.4" x14ac:dyDescent="0.2">
      <c r="A13" s="134">
        <v>11</v>
      </c>
      <c r="B13" s="137">
        <f>入力シート!C33</f>
        <v>0</v>
      </c>
      <c r="C13" s="137">
        <f>入力シート!D33</f>
        <v>0</v>
      </c>
      <c r="D13" s="137">
        <f>入力シート!E33</f>
        <v>0</v>
      </c>
      <c r="E13" s="137">
        <f>入力シート!F33</f>
        <v>0</v>
      </c>
      <c r="F13" s="139" t="str">
        <f>RIGHT(入力シート!I33,3)</f>
        <v/>
      </c>
    </row>
    <row r="14" spans="1:6" ht="14.4" x14ac:dyDescent="0.2">
      <c r="A14" s="134">
        <v>12</v>
      </c>
      <c r="B14" s="137">
        <f>入力シート!C34</f>
        <v>0</v>
      </c>
      <c r="C14" s="137">
        <f>入力シート!D34</f>
        <v>0</v>
      </c>
      <c r="D14" s="137">
        <f>入力シート!E34</f>
        <v>0</v>
      </c>
      <c r="E14" s="137">
        <f>入力シート!F34</f>
        <v>0</v>
      </c>
      <c r="F14" s="139" t="str">
        <f>RIGHT(入力シート!I34,3)</f>
        <v/>
      </c>
    </row>
    <row r="15" spans="1:6" ht="14.4" x14ac:dyDescent="0.2">
      <c r="A15" s="134">
        <v>13</v>
      </c>
      <c r="B15" s="137">
        <f>入力シート!C35</f>
        <v>0</v>
      </c>
      <c r="C15" s="137">
        <f>入力シート!D35</f>
        <v>0</v>
      </c>
      <c r="D15" s="137">
        <f>入力シート!E35</f>
        <v>0</v>
      </c>
      <c r="E15" s="137">
        <f>入力シート!F35</f>
        <v>0</v>
      </c>
      <c r="F15" s="139" t="str">
        <f>RIGHT(入力シート!I35,3)</f>
        <v/>
      </c>
    </row>
    <row r="16" spans="1:6" ht="14.4" x14ac:dyDescent="0.2">
      <c r="A16" s="134">
        <v>14</v>
      </c>
      <c r="B16" s="137">
        <f>入力シート!C36</f>
        <v>0</v>
      </c>
      <c r="C16" s="137">
        <f>入力シート!D36</f>
        <v>0</v>
      </c>
      <c r="D16" s="137">
        <f>入力シート!E36</f>
        <v>0</v>
      </c>
      <c r="E16" s="137">
        <f>入力シート!F36</f>
        <v>0</v>
      </c>
      <c r="F16" s="139" t="str">
        <f>RIGHT(入力シート!I36,3)</f>
        <v/>
      </c>
    </row>
    <row r="17" spans="1:6" ht="14.4" x14ac:dyDescent="0.2">
      <c r="A17" s="134">
        <v>15</v>
      </c>
      <c r="B17" s="137">
        <f>入力シート!C37</f>
        <v>0</v>
      </c>
      <c r="C17" s="137">
        <f>入力シート!D37</f>
        <v>0</v>
      </c>
      <c r="D17" s="137">
        <f>入力シート!E37</f>
        <v>0</v>
      </c>
      <c r="E17" s="137">
        <f>入力シート!F37</f>
        <v>0</v>
      </c>
      <c r="F17" s="139" t="str">
        <f>RIGHT(入力シート!I37,3)</f>
        <v/>
      </c>
    </row>
    <row r="18" spans="1:6" ht="14.4" x14ac:dyDescent="0.2">
      <c r="A18" s="134">
        <v>16</v>
      </c>
      <c r="B18" s="137">
        <f>入力シート!C38</f>
        <v>0</v>
      </c>
      <c r="C18" s="137">
        <f>入力シート!D38</f>
        <v>0</v>
      </c>
      <c r="D18" s="137">
        <f>入力シート!E38</f>
        <v>0</v>
      </c>
      <c r="E18" s="137">
        <f>入力シート!F38</f>
        <v>0</v>
      </c>
      <c r="F18" s="139" t="str">
        <f>RIGHT(入力シート!I38,3)</f>
        <v/>
      </c>
    </row>
    <row r="19" spans="1:6" ht="14.4" x14ac:dyDescent="0.2">
      <c r="A19" s="134">
        <v>17</v>
      </c>
      <c r="B19" s="137">
        <f>入力シート!C39</f>
        <v>0</v>
      </c>
      <c r="C19" s="137">
        <f>入力シート!D39</f>
        <v>0</v>
      </c>
      <c r="D19" s="137">
        <f>入力シート!E39</f>
        <v>0</v>
      </c>
      <c r="E19" s="137">
        <f>入力シート!F39</f>
        <v>0</v>
      </c>
      <c r="F19" s="139" t="str">
        <f>RIGHT(入力シート!I39,3)</f>
        <v/>
      </c>
    </row>
    <row r="20" spans="1:6" ht="14.4" x14ac:dyDescent="0.2">
      <c r="A20" s="134">
        <v>18</v>
      </c>
      <c r="B20" s="137">
        <f>入力シート!C40</f>
        <v>0</v>
      </c>
      <c r="C20" s="137">
        <f>入力シート!D40</f>
        <v>0</v>
      </c>
      <c r="D20" s="137">
        <f>入力シート!E40</f>
        <v>0</v>
      </c>
      <c r="E20" s="137">
        <f>入力シート!F40</f>
        <v>0</v>
      </c>
      <c r="F20" s="139" t="str">
        <f>RIGHT(入力シート!I40,3)</f>
        <v/>
      </c>
    </row>
    <row r="21" spans="1:6" ht="14.4" x14ac:dyDescent="0.2">
      <c r="A21" s="134">
        <v>19</v>
      </c>
      <c r="B21" s="137">
        <f>入力シート!C41</f>
        <v>0</v>
      </c>
      <c r="C21" s="137">
        <f>入力シート!D41</f>
        <v>0</v>
      </c>
      <c r="D21" s="137">
        <f>入力シート!E41</f>
        <v>0</v>
      </c>
      <c r="E21" s="137">
        <f>入力シート!F41</f>
        <v>0</v>
      </c>
      <c r="F21" s="139" t="str">
        <f>RIGHT(入力シート!I41,3)</f>
        <v/>
      </c>
    </row>
    <row r="22" spans="1:6" ht="14.4" x14ac:dyDescent="0.2">
      <c r="A22" s="134">
        <v>20</v>
      </c>
      <c r="B22" s="137">
        <f>入力シート!C42</f>
        <v>0</v>
      </c>
      <c r="C22" s="137">
        <f>入力シート!D42</f>
        <v>0</v>
      </c>
      <c r="D22" s="137">
        <f>入力シート!E42</f>
        <v>0</v>
      </c>
      <c r="E22" s="137">
        <f>入力シート!F42</f>
        <v>0</v>
      </c>
      <c r="F22" s="139" t="str">
        <f>RIGHT(入力シート!I42,3)</f>
        <v/>
      </c>
    </row>
    <row r="23" spans="1:6" ht="14.4" x14ac:dyDescent="0.2">
      <c r="A23" s="134">
        <v>21</v>
      </c>
      <c r="B23" s="137">
        <f>入力シート!C43</f>
        <v>0</v>
      </c>
      <c r="C23" s="137">
        <f>入力シート!D43</f>
        <v>0</v>
      </c>
      <c r="D23" s="137">
        <f>入力シート!E43</f>
        <v>0</v>
      </c>
      <c r="E23" s="137">
        <f>入力シート!F43</f>
        <v>0</v>
      </c>
      <c r="F23" s="139" t="str">
        <f>RIGHT(入力シート!I43,3)</f>
        <v/>
      </c>
    </row>
    <row r="24" spans="1:6" ht="14.4" x14ac:dyDescent="0.2">
      <c r="A24" s="134">
        <v>22</v>
      </c>
      <c r="B24" s="137">
        <f>入力シート!C44</f>
        <v>0</v>
      </c>
      <c r="C24" s="137">
        <f>入力シート!D44</f>
        <v>0</v>
      </c>
      <c r="D24" s="137">
        <f>入力シート!E44</f>
        <v>0</v>
      </c>
      <c r="E24" s="137">
        <f>入力シート!F44</f>
        <v>0</v>
      </c>
      <c r="F24" s="139" t="str">
        <f>RIGHT(入力シート!I44,3)</f>
        <v/>
      </c>
    </row>
    <row r="25" spans="1:6" ht="14.4" x14ac:dyDescent="0.2">
      <c r="A25" s="134">
        <v>23</v>
      </c>
      <c r="B25" s="137">
        <f>入力シート!C45</f>
        <v>0</v>
      </c>
      <c r="C25" s="137">
        <f>入力シート!D45</f>
        <v>0</v>
      </c>
      <c r="D25" s="137">
        <f>入力シート!E45</f>
        <v>0</v>
      </c>
      <c r="E25" s="137">
        <f>入力シート!F45</f>
        <v>0</v>
      </c>
      <c r="F25" s="139" t="str">
        <f>RIGHT(入力シート!I45,3)</f>
        <v/>
      </c>
    </row>
    <row r="26" spans="1:6" ht="14.4" x14ac:dyDescent="0.2">
      <c r="A26" s="134">
        <v>24</v>
      </c>
      <c r="B26" s="137">
        <f>入力シート!C46</f>
        <v>0</v>
      </c>
      <c r="C26" s="137">
        <f>入力シート!D46</f>
        <v>0</v>
      </c>
      <c r="D26" s="137">
        <f>入力シート!E46</f>
        <v>0</v>
      </c>
      <c r="E26" s="137">
        <f>入力シート!F46</f>
        <v>0</v>
      </c>
      <c r="F26" s="139" t="str">
        <f>RIGHT(入力シート!I46,3)</f>
        <v/>
      </c>
    </row>
    <row r="27" spans="1:6" ht="14.4" x14ac:dyDescent="0.2">
      <c r="A27" s="134">
        <v>25</v>
      </c>
      <c r="B27" s="137">
        <f>入力シート!C47</f>
        <v>0</v>
      </c>
      <c r="C27" s="137">
        <f>入力シート!D47</f>
        <v>0</v>
      </c>
      <c r="D27" s="137">
        <f>入力シート!E47</f>
        <v>0</v>
      </c>
      <c r="E27" s="137">
        <f>入力シート!F47</f>
        <v>0</v>
      </c>
      <c r="F27" s="139" t="str">
        <f>RIGHT(入力シート!I47,3)</f>
        <v/>
      </c>
    </row>
    <row r="28" spans="1:6" ht="14.4" x14ac:dyDescent="0.2">
      <c r="A28" s="134">
        <v>26</v>
      </c>
      <c r="B28" s="137">
        <f>入力シート!C48</f>
        <v>0</v>
      </c>
      <c r="C28" s="137">
        <f>入力シート!D48</f>
        <v>0</v>
      </c>
      <c r="D28" s="137">
        <f>入力シート!E48</f>
        <v>0</v>
      </c>
      <c r="E28" s="137">
        <f>入力シート!F48</f>
        <v>0</v>
      </c>
      <c r="F28" s="139" t="str">
        <f>RIGHT(入力シート!I48,3)</f>
        <v/>
      </c>
    </row>
    <row r="29" spans="1:6" ht="14.4" x14ac:dyDescent="0.2">
      <c r="A29" s="134">
        <v>27</v>
      </c>
      <c r="B29" s="137">
        <f>入力シート!C49</f>
        <v>0</v>
      </c>
      <c r="C29" s="137">
        <f>入力シート!D49</f>
        <v>0</v>
      </c>
      <c r="D29" s="137">
        <f>入力シート!E49</f>
        <v>0</v>
      </c>
      <c r="E29" s="137">
        <f>入力シート!F49</f>
        <v>0</v>
      </c>
      <c r="F29" s="139" t="str">
        <f>RIGHT(入力シート!I49,3)</f>
        <v/>
      </c>
    </row>
    <row r="30" spans="1:6" ht="14.4" x14ac:dyDescent="0.2">
      <c r="A30" s="134">
        <v>28</v>
      </c>
      <c r="B30" s="137">
        <f>入力シート!C50</f>
        <v>0</v>
      </c>
      <c r="C30" s="137">
        <f>入力シート!D50</f>
        <v>0</v>
      </c>
      <c r="D30" s="137">
        <f>入力シート!E50</f>
        <v>0</v>
      </c>
      <c r="E30" s="137">
        <f>入力シート!F50</f>
        <v>0</v>
      </c>
      <c r="F30" s="139" t="str">
        <f>RIGHT(入力シート!I50,3)</f>
        <v/>
      </c>
    </row>
    <row r="31" spans="1:6" ht="14.4" x14ac:dyDescent="0.2">
      <c r="A31" s="134">
        <v>29</v>
      </c>
      <c r="B31" s="137">
        <f>入力シート!C51</f>
        <v>0</v>
      </c>
      <c r="C31" s="137">
        <f>入力シート!D51</f>
        <v>0</v>
      </c>
      <c r="D31" s="137">
        <f>入力シート!E51</f>
        <v>0</v>
      </c>
      <c r="E31" s="137">
        <f>入力シート!F51</f>
        <v>0</v>
      </c>
      <c r="F31" s="139" t="str">
        <f>RIGHT(入力シート!I51,3)</f>
        <v/>
      </c>
    </row>
    <row r="32" spans="1:6" ht="14.4" x14ac:dyDescent="0.2">
      <c r="A32" s="134">
        <v>30</v>
      </c>
      <c r="B32" s="137">
        <f>入力シート!C52</f>
        <v>0</v>
      </c>
      <c r="C32" s="137">
        <f>入力シート!D52</f>
        <v>0</v>
      </c>
      <c r="D32" s="137">
        <f>入力シート!E52</f>
        <v>0</v>
      </c>
      <c r="E32" s="137">
        <f>入力シート!F52</f>
        <v>0</v>
      </c>
      <c r="F32" s="139" t="str">
        <f>RIGHT(入力シート!I52,3)</f>
        <v/>
      </c>
    </row>
    <row r="33" spans="1:6" ht="14.4" x14ac:dyDescent="0.2">
      <c r="A33" s="134">
        <v>31</v>
      </c>
      <c r="B33" s="137">
        <f>入力シート!C53</f>
        <v>0</v>
      </c>
      <c r="C33" s="137">
        <f>入力シート!D53</f>
        <v>0</v>
      </c>
      <c r="D33" s="137">
        <f>入力シート!E53</f>
        <v>0</v>
      </c>
      <c r="E33" s="137">
        <f>入力シート!F53</f>
        <v>0</v>
      </c>
      <c r="F33" s="139" t="str">
        <f>RIGHT(入力シート!I53,3)</f>
        <v/>
      </c>
    </row>
    <row r="34" spans="1:6" ht="14.4" x14ac:dyDescent="0.2">
      <c r="A34" s="134">
        <v>32</v>
      </c>
      <c r="B34" s="137">
        <f>入力シート!C54</f>
        <v>0</v>
      </c>
      <c r="C34" s="137">
        <f>入力シート!D54</f>
        <v>0</v>
      </c>
      <c r="D34" s="137">
        <f>入力シート!E54</f>
        <v>0</v>
      </c>
      <c r="E34" s="137">
        <f>入力シート!F54</f>
        <v>0</v>
      </c>
      <c r="F34" s="139" t="str">
        <f>RIGHT(入力シート!I54,3)</f>
        <v/>
      </c>
    </row>
    <row r="35" spans="1:6" ht="14.4" x14ac:dyDescent="0.2">
      <c r="A35" s="134">
        <v>33</v>
      </c>
      <c r="B35" s="137">
        <f>入力シート!C55</f>
        <v>0</v>
      </c>
      <c r="C35" s="137">
        <f>入力シート!D55</f>
        <v>0</v>
      </c>
      <c r="D35" s="137">
        <f>入力シート!E55</f>
        <v>0</v>
      </c>
      <c r="E35" s="137">
        <f>入力シート!F55</f>
        <v>0</v>
      </c>
      <c r="F35" s="139" t="str">
        <f>RIGHT(入力シート!I55,3)</f>
        <v/>
      </c>
    </row>
    <row r="36" spans="1:6" ht="14.4" x14ac:dyDescent="0.2">
      <c r="A36" s="134">
        <v>34</v>
      </c>
      <c r="B36" s="137">
        <f>入力シート!C56</f>
        <v>0</v>
      </c>
      <c r="C36" s="137">
        <f>入力シート!D56</f>
        <v>0</v>
      </c>
      <c r="D36" s="137">
        <f>入力シート!E56</f>
        <v>0</v>
      </c>
      <c r="E36" s="137">
        <f>入力シート!F56</f>
        <v>0</v>
      </c>
      <c r="F36" s="139" t="str">
        <f>RIGHT(入力シート!I56,3)</f>
        <v/>
      </c>
    </row>
    <row r="37" spans="1:6" ht="14.4" x14ac:dyDescent="0.2">
      <c r="A37" s="134">
        <v>35</v>
      </c>
      <c r="B37" s="137">
        <f>入力シート!C57</f>
        <v>0</v>
      </c>
      <c r="C37" s="137">
        <f>入力シート!D57</f>
        <v>0</v>
      </c>
      <c r="D37" s="137">
        <f>入力シート!E57</f>
        <v>0</v>
      </c>
      <c r="E37" s="137">
        <f>入力シート!F57</f>
        <v>0</v>
      </c>
      <c r="F37" s="139" t="str">
        <f>RIGHT(入力シート!I57,3)</f>
        <v/>
      </c>
    </row>
    <row r="38" spans="1:6" ht="14.4" x14ac:dyDescent="0.2">
      <c r="A38" s="134">
        <v>36</v>
      </c>
      <c r="B38" s="137">
        <f>入力シート!C58</f>
        <v>0</v>
      </c>
      <c r="C38" s="137">
        <f>入力シート!D58</f>
        <v>0</v>
      </c>
      <c r="D38" s="137">
        <f>入力シート!E58</f>
        <v>0</v>
      </c>
      <c r="E38" s="137">
        <f>入力シート!F58</f>
        <v>0</v>
      </c>
      <c r="F38" s="139" t="str">
        <f>RIGHT(入力シート!I58,3)</f>
        <v/>
      </c>
    </row>
    <row r="39" spans="1:6" ht="14.4" x14ac:dyDescent="0.2">
      <c r="A39" s="134">
        <v>37</v>
      </c>
      <c r="B39" s="137">
        <f>入力シート!C59</f>
        <v>0</v>
      </c>
      <c r="C39" s="137">
        <f>入力シート!D59</f>
        <v>0</v>
      </c>
      <c r="D39" s="137">
        <f>入力シート!E59</f>
        <v>0</v>
      </c>
      <c r="E39" s="137">
        <f>入力シート!F59</f>
        <v>0</v>
      </c>
      <c r="F39" s="139" t="str">
        <f>RIGHT(入力シート!I59,3)</f>
        <v/>
      </c>
    </row>
    <row r="40" spans="1:6" ht="14.4" x14ac:dyDescent="0.2">
      <c r="A40" s="134">
        <v>38</v>
      </c>
      <c r="B40" s="137">
        <f>入力シート!C60</f>
        <v>0</v>
      </c>
      <c r="C40" s="137">
        <f>入力シート!D60</f>
        <v>0</v>
      </c>
      <c r="D40" s="137">
        <f>入力シート!E60</f>
        <v>0</v>
      </c>
      <c r="E40" s="137">
        <f>入力シート!F60</f>
        <v>0</v>
      </c>
      <c r="F40" s="139" t="str">
        <f>RIGHT(入力シート!I60,3)</f>
        <v/>
      </c>
    </row>
    <row r="41" spans="1:6" ht="14.4" x14ac:dyDescent="0.2">
      <c r="A41" s="134">
        <v>39</v>
      </c>
      <c r="B41" s="137">
        <f>入力シート!C61</f>
        <v>0</v>
      </c>
      <c r="C41" s="137">
        <f>入力シート!D61</f>
        <v>0</v>
      </c>
      <c r="D41" s="137">
        <f>入力シート!E61</f>
        <v>0</v>
      </c>
      <c r="E41" s="137">
        <f>入力シート!F61</f>
        <v>0</v>
      </c>
      <c r="F41" s="139" t="str">
        <f>RIGHT(入力シート!I61,3)</f>
        <v/>
      </c>
    </row>
    <row r="42" spans="1:6" ht="14.4" x14ac:dyDescent="0.2">
      <c r="A42" s="134">
        <v>40</v>
      </c>
      <c r="B42" s="137">
        <f>入力シート!C62</f>
        <v>0</v>
      </c>
      <c r="C42" s="137">
        <f>入力シート!D62</f>
        <v>0</v>
      </c>
      <c r="D42" s="137">
        <f>入力シート!E62</f>
        <v>0</v>
      </c>
      <c r="E42" s="137">
        <f>入力シート!F62</f>
        <v>0</v>
      </c>
      <c r="F42" s="139" t="str">
        <f>RIGHT(入力シート!I62,3)</f>
        <v/>
      </c>
    </row>
    <row r="43" spans="1:6" ht="14.4" x14ac:dyDescent="0.2">
      <c r="A43" s="134">
        <v>41</v>
      </c>
      <c r="B43" s="137">
        <f>入力シート!C63</f>
        <v>0</v>
      </c>
      <c r="C43" s="137">
        <f>入力シート!D63</f>
        <v>0</v>
      </c>
      <c r="D43" s="137">
        <f>入力シート!E63</f>
        <v>0</v>
      </c>
      <c r="E43" s="137">
        <f>入力シート!F63</f>
        <v>0</v>
      </c>
      <c r="F43" s="139" t="str">
        <f>RIGHT(入力シート!I63,3)</f>
        <v/>
      </c>
    </row>
    <row r="44" spans="1:6" ht="14.4" x14ac:dyDescent="0.2">
      <c r="A44" s="134">
        <v>42</v>
      </c>
      <c r="B44" s="137">
        <f>入力シート!C64</f>
        <v>0</v>
      </c>
      <c r="C44" s="137">
        <f>入力シート!D64</f>
        <v>0</v>
      </c>
      <c r="D44" s="137">
        <f>入力シート!E64</f>
        <v>0</v>
      </c>
      <c r="E44" s="137">
        <f>入力シート!F64</f>
        <v>0</v>
      </c>
      <c r="F44" s="139" t="str">
        <f>RIGHT(入力シート!I64,3)</f>
        <v/>
      </c>
    </row>
    <row r="45" spans="1:6" ht="14.4" x14ac:dyDescent="0.2">
      <c r="A45" s="134">
        <v>43</v>
      </c>
      <c r="B45" s="137">
        <f>入力シート!C65</f>
        <v>0</v>
      </c>
      <c r="C45" s="137">
        <f>入力シート!D65</f>
        <v>0</v>
      </c>
      <c r="D45" s="137">
        <f>入力シート!E65</f>
        <v>0</v>
      </c>
      <c r="E45" s="137">
        <f>入力シート!F65</f>
        <v>0</v>
      </c>
      <c r="F45" s="139" t="str">
        <f>RIGHT(入力シート!I65,3)</f>
        <v/>
      </c>
    </row>
    <row r="46" spans="1:6" ht="14.4" x14ac:dyDescent="0.2">
      <c r="A46" s="134">
        <v>44</v>
      </c>
      <c r="B46" s="137">
        <f>入力シート!C66</f>
        <v>0</v>
      </c>
      <c r="C46" s="137">
        <f>入力シート!D66</f>
        <v>0</v>
      </c>
      <c r="D46" s="137">
        <f>入力シート!E66</f>
        <v>0</v>
      </c>
      <c r="E46" s="137">
        <f>入力シート!F66</f>
        <v>0</v>
      </c>
      <c r="F46" s="139" t="str">
        <f>RIGHT(入力シート!I66,3)</f>
        <v/>
      </c>
    </row>
    <row r="47" spans="1:6" ht="14.4" x14ac:dyDescent="0.2">
      <c r="A47" s="134">
        <v>45</v>
      </c>
      <c r="B47" s="137">
        <f>入力シート!C67</f>
        <v>0</v>
      </c>
      <c r="C47" s="137">
        <f>入力シート!D67</f>
        <v>0</v>
      </c>
      <c r="D47" s="137">
        <f>入力シート!E67</f>
        <v>0</v>
      </c>
      <c r="E47" s="137">
        <f>入力シート!F67</f>
        <v>0</v>
      </c>
      <c r="F47" s="139" t="str">
        <f>RIGHT(入力シート!I67,3)</f>
        <v/>
      </c>
    </row>
    <row r="48" spans="1:6" ht="14.4" x14ac:dyDescent="0.2">
      <c r="A48" s="134">
        <v>46</v>
      </c>
      <c r="B48" s="137">
        <f>入力シート!C68</f>
        <v>0</v>
      </c>
      <c r="C48" s="137">
        <f>入力シート!D68</f>
        <v>0</v>
      </c>
      <c r="D48" s="137">
        <f>入力シート!E68</f>
        <v>0</v>
      </c>
      <c r="E48" s="137">
        <f>入力シート!F68</f>
        <v>0</v>
      </c>
      <c r="F48" s="139" t="str">
        <f>RIGHT(入力シート!I68,3)</f>
        <v/>
      </c>
    </row>
    <row r="49" spans="1:6" ht="14.4" x14ac:dyDescent="0.2">
      <c r="A49" s="134">
        <v>47</v>
      </c>
      <c r="B49" s="137">
        <f>入力シート!C69</f>
        <v>0</v>
      </c>
      <c r="C49" s="137">
        <f>入力シート!D69</f>
        <v>0</v>
      </c>
      <c r="D49" s="137">
        <f>入力シート!E69</f>
        <v>0</v>
      </c>
      <c r="E49" s="137">
        <f>入力シート!F69</f>
        <v>0</v>
      </c>
      <c r="F49" s="139" t="str">
        <f>RIGHT(入力シート!I69,3)</f>
        <v/>
      </c>
    </row>
    <row r="50" spans="1:6" ht="14.4" x14ac:dyDescent="0.2">
      <c r="A50" s="134">
        <v>48</v>
      </c>
      <c r="B50" s="137">
        <f>入力シート!C70</f>
        <v>0</v>
      </c>
      <c r="C50" s="137">
        <f>入力シート!D70</f>
        <v>0</v>
      </c>
      <c r="D50" s="137">
        <f>入力シート!E70</f>
        <v>0</v>
      </c>
      <c r="E50" s="137">
        <f>入力シート!F70</f>
        <v>0</v>
      </c>
      <c r="F50" s="139" t="str">
        <f>RIGHT(入力シート!I70,3)</f>
        <v/>
      </c>
    </row>
    <row r="51" spans="1:6" ht="14.4" x14ac:dyDescent="0.2">
      <c r="A51" s="134">
        <v>49</v>
      </c>
      <c r="B51" s="137">
        <f>入力シート!C71</f>
        <v>0</v>
      </c>
      <c r="C51" s="137">
        <f>入力シート!D71</f>
        <v>0</v>
      </c>
      <c r="D51" s="137">
        <f>入力シート!E71</f>
        <v>0</v>
      </c>
      <c r="E51" s="137">
        <f>入力シート!F71</f>
        <v>0</v>
      </c>
      <c r="F51" s="139" t="str">
        <f>RIGHT(入力シート!I71,3)</f>
        <v/>
      </c>
    </row>
    <row r="52" spans="1:6" ht="14.4" x14ac:dyDescent="0.2">
      <c r="A52" s="134">
        <v>50</v>
      </c>
      <c r="B52" s="137">
        <f>入力シート!C72</f>
        <v>0</v>
      </c>
      <c r="C52" s="137">
        <f>入力シート!D72</f>
        <v>0</v>
      </c>
      <c r="D52" s="137">
        <f>入力シート!E72</f>
        <v>0</v>
      </c>
      <c r="E52" s="137">
        <f>入力シート!F72</f>
        <v>0</v>
      </c>
      <c r="F52" s="139" t="str">
        <f>RIGHT(入力シート!I72,3)</f>
        <v/>
      </c>
    </row>
    <row r="53" spans="1:6" ht="14.4" x14ac:dyDescent="0.2">
      <c r="A53" s="134">
        <v>51</v>
      </c>
      <c r="B53" s="137">
        <f>入力シート!C73</f>
        <v>0</v>
      </c>
      <c r="C53" s="137">
        <f>入力シート!D73</f>
        <v>0</v>
      </c>
      <c r="D53" s="137">
        <f>入力シート!E73</f>
        <v>0</v>
      </c>
      <c r="E53" s="137">
        <f>入力シート!F73</f>
        <v>0</v>
      </c>
      <c r="F53" s="139" t="str">
        <f>RIGHT(入力シート!I73,3)</f>
        <v/>
      </c>
    </row>
    <row r="54" spans="1:6" ht="14.4" x14ac:dyDescent="0.2">
      <c r="A54" s="134">
        <v>52</v>
      </c>
      <c r="B54" s="137">
        <f>入力シート!C74</f>
        <v>0</v>
      </c>
      <c r="C54" s="137">
        <f>入力シート!D74</f>
        <v>0</v>
      </c>
      <c r="D54" s="137">
        <f>入力シート!E74</f>
        <v>0</v>
      </c>
      <c r="E54" s="137">
        <f>入力シート!F74</f>
        <v>0</v>
      </c>
      <c r="F54" s="139" t="str">
        <f>RIGHT(入力シート!I74,3)</f>
        <v/>
      </c>
    </row>
    <row r="55" spans="1:6" ht="14.4" x14ac:dyDescent="0.2">
      <c r="A55" s="134">
        <v>53</v>
      </c>
      <c r="B55" s="137">
        <f>入力シート!C75</f>
        <v>0</v>
      </c>
      <c r="C55" s="137">
        <f>入力シート!D75</f>
        <v>0</v>
      </c>
      <c r="D55" s="137">
        <f>入力シート!E75</f>
        <v>0</v>
      </c>
      <c r="E55" s="137">
        <f>入力シート!F75</f>
        <v>0</v>
      </c>
      <c r="F55" s="139" t="str">
        <f>RIGHT(入力シート!I75,3)</f>
        <v/>
      </c>
    </row>
    <row r="56" spans="1:6" ht="14.4" x14ac:dyDescent="0.2">
      <c r="A56" s="134">
        <v>54</v>
      </c>
      <c r="B56" s="137">
        <f>入力シート!C76</f>
        <v>0</v>
      </c>
      <c r="C56" s="137">
        <f>入力シート!D76</f>
        <v>0</v>
      </c>
      <c r="D56" s="137">
        <f>入力シート!E76</f>
        <v>0</v>
      </c>
      <c r="E56" s="137">
        <f>入力シート!F76</f>
        <v>0</v>
      </c>
      <c r="F56" s="139" t="str">
        <f>RIGHT(入力シート!I76,3)</f>
        <v/>
      </c>
    </row>
    <row r="57" spans="1:6" ht="14.4" x14ac:dyDescent="0.2">
      <c r="A57" s="134">
        <v>55</v>
      </c>
      <c r="B57" s="137">
        <f>入力シート!C77</f>
        <v>0</v>
      </c>
      <c r="C57" s="137">
        <f>入力シート!D77</f>
        <v>0</v>
      </c>
      <c r="D57" s="137">
        <f>入力シート!E77</f>
        <v>0</v>
      </c>
      <c r="E57" s="137">
        <f>入力シート!F77</f>
        <v>0</v>
      </c>
      <c r="F57" s="139" t="str">
        <f>RIGHT(入力シート!I77,3)</f>
        <v/>
      </c>
    </row>
    <row r="58" spans="1:6" ht="14.4" x14ac:dyDescent="0.2">
      <c r="A58" s="134">
        <v>56</v>
      </c>
      <c r="B58" s="137">
        <f>入力シート!C78</f>
        <v>0</v>
      </c>
      <c r="C58" s="137">
        <f>入力シート!D78</f>
        <v>0</v>
      </c>
      <c r="D58" s="137">
        <f>入力シート!E78</f>
        <v>0</v>
      </c>
      <c r="E58" s="137">
        <f>入力シート!F78</f>
        <v>0</v>
      </c>
      <c r="F58" s="139" t="str">
        <f>RIGHT(入力シート!I78,3)</f>
        <v/>
      </c>
    </row>
    <row r="59" spans="1:6" ht="14.4" x14ac:dyDescent="0.2">
      <c r="A59" s="134">
        <v>57</v>
      </c>
      <c r="B59" s="137">
        <f>入力シート!C79</f>
        <v>0</v>
      </c>
      <c r="C59" s="137">
        <f>入力シート!D79</f>
        <v>0</v>
      </c>
      <c r="D59" s="137">
        <f>入力シート!E79</f>
        <v>0</v>
      </c>
      <c r="E59" s="137">
        <f>入力シート!F79</f>
        <v>0</v>
      </c>
      <c r="F59" s="139" t="str">
        <f>RIGHT(入力シート!I79,3)</f>
        <v/>
      </c>
    </row>
    <row r="60" spans="1:6" ht="14.4" x14ac:dyDescent="0.2">
      <c r="A60" s="134">
        <v>58</v>
      </c>
      <c r="B60" s="137">
        <f>入力シート!C80</f>
        <v>0</v>
      </c>
      <c r="C60" s="137">
        <f>入力シート!D80</f>
        <v>0</v>
      </c>
      <c r="D60" s="137">
        <f>入力シート!E80</f>
        <v>0</v>
      </c>
      <c r="E60" s="137">
        <f>入力シート!F80</f>
        <v>0</v>
      </c>
      <c r="F60" s="139" t="str">
        <f>RIGHT(入力シート!I80,3)</f>
        <v/>
      </c>
    </row>
    <row r="61" spans="1:6" ht="14.4" x14ac:dyDescent="0.2">
      <c r="A61" s="134">
        <v>59</v>
      </c>
      <c r="B61" s="137">
        <f>入力シート!C81</f>
        <v>0</v>
      </c>
      <c r="C61" s="137">
        <f>入力シート!D81</f>
        <v>0</v>
      </c>
      <c r="D61" s="137">
        <f>入力シート!E81</f>
        <v>0</v>
      </c>
      <c r="E61" s="137">
        <f>入力シート!F81</f>
        <v>0</v>
      </c>
      <c r="F61" s="139" t="str">
        <f>RIGHT(入力シート!I81,3)</f>
        <v/>
      </c>
    </row>
    <row r="62" spans="1:6" ht="14.4" x14ac:dyDescent="0.2">
      <c r="A62" s="134">
        <v>60</v>
      </c>
      <c r="B62" s="137">
        <f>入力シート!C82</f>
        <v>0</v>
      </c>
      <c r="C62" s="137">
        <f>入力シート!D82</f>
        <v>0</v>
      </c>
      <c r="D62" s="137">
        <f>入力シート!E82</f>
        <v>0</v>
      </c>
      <c r="E62" s="137">
        <f>入力シート!F82</f>
        <v>0</v>
      </c>
      <c r="F62" s="139" t="str">
        <f>RIGHT(入力シート!I82,3)</f>
        <v/>
      </c>
    </row>
    <row r="63" spans="1:6" ht="14.4" x14ac:dyDescent="0.2">
      <c r="A63" s="134">
        <v>61</v>
      </c>
      <c r="B63" s="137">
        <f>入力シート!C83</f>
        <v>0</v>
      </c>
      <c r="C63" s="137">
        <f>入力シート!D83</f>
        <v>0</v>
      </c>
      <c r="D63" s="137">
        <f>入力シート!E83</f>
        <v>0</v>
      </c>
      <c r="E63" s="137">
        <f>入力シート!F83</f>
        <v>0</v>
      </c>
      <c r="F63" s="139" t="str">
        <f>RIGHT(入力シート!I83,3)</f>
        <v/>
      </c>
    </row>
    <row r="64" spans="1:6" ht="14.4" x14ac:dyDescent="0.2">
      <c r="A64" s="134">
        <v>62</v>
      </c>
      <c r="B64" s="137">
        <f>入力シート!C84</f>
        <v>0</v>
      </c>
      <c r="C64" s="137">
        <f>入力シート!D84</f>
        <v>0</v>
      </c>
      <c r="D64" s="137">
        <f>入力シート!E84</f>
        <v>0</v>
      </c>
      <c r="E64" s="137">
        <f>入力シート!F84</f>
        <v>0</v>
      </c>
      <c r="F64" s="139" t="str">
        <f>RIGHT(入力シート!I84,3)</f>
        <v/>
      </c>
    </row>
    <row r="65" spans="1:6" ht="14.4" x14ac:dyDescent="0.2">
      <c r="A65" s="134">
        <v>63</v>
      </c>
      <c r="B65" s="137">
        <f>入力シート!C85</f>
        <v>0</v>
      </c>
      <c r="C65" s="137">
        <f>入力シート!D85</f>
        <v>0</v>
      </c>
      <c r="D65" s="137">
        <f>入力シート!E85</f>
        <v>0</v>
      </c>
      <c r="E65" s="137">
        <f>入力シート!F85</f>
        <v>0</v>
      </c>
      <c r="F65" s="139" t="str">
        <f>RIGHT(入力シート!I85,3)</f>
        <v/>
      </c>
    </row>
    <row r="66" spans="1:6" ht="14.4" x14ac:dyDescent="0.2">
      <c r="A66" s="134">
        <v>64</v>
      </c>
      <c r="B66" s="137">
        <f>入力シート!C86</f>
        <v>0</v>
      </c>
      <c r="C66" s="137">
        <f>入力シート!D86</f>
        <v>0</v>
      </c>
      <c r="D66" s="137">
        <f>入力シート!E86</f>
        <v>0</v>
      </c>
      <c r="E66" s="137">
        <f>入力シート!F86</f>
        <v>0</v>
      </c>
      <c r="F66" s="139" t="str">
        <f>RIGHT(入力シート!I86,3)</f>
        <v/>
      </c>
    </row>
    <row r="67" spans="1:6" ht="14.4" x14ac:dyDescent="0.2">
      <c r="A67" s="134">
        <v>65</v>
      </c>
      <c r="B67" s="137">
        <f>入力シート!C87</f>
        <v>0</v>
      </c>
      <c r="C67" s="137">
        <f>入力シート!D87</f>
        <v>0</v>
      </c>
      <c r="D67" s="137">
        <f>入力シート!E87</f>
        <v>0</v>
      </c>
      <c r="E67" s="137">
        <f>入力シート!F87</f>
        <v>0</v>
      </c>
      <c r="F67" s="139" t="str">
        <f>RIGHT(入力シート!I87,3)</f>
        <v/>
      </c>
    </row>
    <row r="68" spans="1:6" ht="14.4" x14ac:dyDescent="0.2">
      <c r="A68" s="134">
        <v>66</v>
      </c>
      <c r="B68" s="137">
        <f>入力シート!C88</f>
        <v>0</v>
      </c>
      <c r="C68" s="137">
        <f>入力シート!D88</f>
        <v>0</v>
      </c>
      <c r="D68" s="137">
        <f>入力シート!E88</f>
        <v>0</v>
      </c>
      <c r="E68" s="137">
        <f>入力シート!F88</f>
        <v>0</v>
      </c>
      <c r="F68" s="139" t="str">
        <f>RIGHT(入力シート!I88,3)</f>
        <v/>
      </c>
    </row>
    <row r="69" spans="1:6" ht="14.4" x14ac:dyDescent="0.2">
      <c r="A69" s="134">
        <v>67</v>
      </c>
      <c r="B69" s="137">
        <f>入力シート!C89</f>
        <v>0</v>
      </c>
      <c r="C69" s="137">
        <f>入力シート!D89</f>
        <v>0</v>
      </c>
      <c r="D69" s="137">
        <f>入力シート!E89</f>
        <v>0</v>
      </c>
      <c r="E69" s="137">
        <f>入力シート!F89</f>
        <v>0</v>
      </c>
      <c r="F69" s="139" t="str">
        <f>RIGHT(入力シート!I89,3)</f>
        <v/>
      </c>
    </row>
    <row r="70" spans="1:6" ht="14.4" x14ac:dyDescent="0.2">
      <c r="A70" s="134">
        <v>68</v>
      </c>
      <c r="B70" s="137">
        <f>入力シート!C90</f>
        <v>0</v>
      </c>
      <c r="C70" s="137">
        <f>入力シート!D90</f>
        <v>0</v>
      </c>
      <c r="D70" s="137">
        <f>入力シート!E90</f>
        <v>0</v>
      </c>
      <c r="E70" s="137">
        <f>入力シート!F90</f>
        <v>0</v>
      </c>
      <c r="F70" s="139" t="str">
        <f>RIGHT(入力シート!I90,3)</f>
        <v/>
      </c>
    </row>
    <row r="71" spans="1:6" ht="14.4" x14ac:dyDescent="0.2">
      <c r="A71" s="134">
        <v>69</v>
      </c>
      <c r="B71" s="137">
        <f>入力シート!C91</f>
        <v>0</v>
      </c>
      <c r="C71" s="137">
        <f>入力シート!D91</f>
        <v>0</v>
      </c>
      <c r="D71" s="137">
        <f>入力シート!E91</f>
        <v>0</v>
      </c>
      <c r="E71" s="137">
        <f>入力シート!F91</f>
        <v>0</v>
      </c>
      <c r="F71" s="139" t="str">
        <f>RIGHT(入力シート!I91,3)</f>
        <v/>
      </c>
    </row>
    <row r="72" spans="1:6" ht="14.4" x14ac:dyDescent="0.2">
      <c r="A72" s="134">
        <v>70</v>
      </c>
      <c r="B72" s="137">
        <f>入力シート!C92</f>
        <v>0</v>
      </c>
      <c r="C72" s="137">
        <f>入力シート!D92</f>
        <v>0</v>
      </c>
      <c r="D72" s="137">
        <f>入力シート!E92</f>
        <v>0</v>
      </c>
      <c r="E72" s="137">
        <f>入力シート!F92</f>
        <v>0</v>
      </c>
      <c r="F72" s="139" t="str">
        <f>RIGHT(入力シート!I92,3)</f>
        <v/>
      </c>
    </row>
    <row r="73" spans="1:6" ht="14.4" x14ac:dyDescent="0.2">
      <c r="A73" s="134">
        <v>71</v>
      </c>
      <c r="B73" s="137">
        <f>入力シート!C93</f>
        <v>0</v>
      </c>
      <c r="C73" s="137">
        <f>入力シート!D93</f>
        <v>0</v>
      </c>
      <c r="D73" s="137">
        <f>入力シート!E93</f>
        <v>0</v>
      </c>
      <c r="E73" s="137">
        <f>入力シート!F93</f>
        <v>0</v>
      </c>
      <c r="F73" s="139" t="str">
        <f>RIGHT(入力シート!I93,3)</f>
        <v/>
      </c>
    </row>
    <row r="74" spans="1:6" ht="14.4" x14ac:dyDescent="0.2">
      <c r="A74" s="134">
        <v>72</v>
      </c>
      <c r="B74" s="137">
        <f>入力シート!C94</f>
        <v>0</v>
      </c>
      <c r="C74" s="137">
        <f>入力シート!D94</f>
        <v>0</v>
      </c>
      <c r="D74" s="137">
        <f>入力シート!E94</f>
        <v>0</v>
      </c>
      <c r="E74" s="137">
        <f>入力シート!F94</f>
        <v>0</v>
      </c>
      <c r="F74" s="139" t="str">
        <f>RIGHT(入力シート!I94,3)</f>
        <v/>
      </c>
    </row>
    <row r="75" spans="1:6" ht="14.4" x14ac:dyDescent="0.2">
      <c r="A75" s="134">
        <v>73</v>
      </c>
      <c r="B75" s="137">
        <f>入力シート!C95</f>
        <v>0</v>
      </c>
      <c r="C75" s="137">
        <f>入力シート!D95</f>
        <v>0</v>
      </c>
      <c r="D75" s="137">
        <f>入力シート!E95</f>
        <v>0</v>
      </c>
      <c r="E75" s="137">
        <f>入力シート!F95</f>
        <v>0</v>
      </c>
      <c r="F75" s="139" t="str">
        <f>RIGHT(入力シート!I95,3)</f>
        <v/>
      </c>
    </row>
    <row r="76" spans="1:6" ht="14.4" x14ac:dyDescent="0.2">
      <c r="A76" s="134">
        <v>74</v>
      </c>
      <c r="B76" s="137">
        <f>入力シート!C96</f>
        <v>0</v>
      </c>
      <c r="C76" s="137">
        <f>入力シート!D96</f>
        <v>0</v>
      </c>
      <c r="D76" s="137">
        <f>入力シート!E96</f>
        <v>0</v>
      </c>
      <c r="E76" s="137">
        <f>入力シート!F96</f>
        <v>0</v>
      </c>
      <c r="F76" s="139" t="str">
        <f>RIGHT(入力シート!I96,3)</f>
        <v/>
      </c>
    </row>
    <row r="77" spans="1:6" ht="14.4" x14ac:dyDescent="0.2">
      <c r="A77" s="134">
        <v>75</v>
      </c>
      <c r="B77" s="137">
        <f>入力シート!C97</f>
        <v>0</v>
      </c>
      <c r="C77" s="137">
        <f>入力シート!D97</f>
        <v>0</v>
      </c>
      <c r="D77" s="137">
        <f>入力シート!E97</f>
        <v>0</v>
      </c>
      <c r="E77" s="137">
        <f>入力シート!F97</f>
        <v>0</v>
      </c>
      <c r="F77" s="139" t="str">
        <f>RIGHT(入力シート!I97,3)</f>
        <v/>
      </c>
    </row>
    <row r="78" spans="1:6" ht="14.4" x14ac:dyDescent="0.2">
      <c r="A78" s="134">
        <v>76</v>
      </c>
      <c r="B78" s="137">
        <f>入力シート!C98</f>
        <v>0</v>
      </c>
      <c r="C78" s="137">
        <f>入力シート!D98</f>
        <v>0</v>
      </c>
      <c r="D78" s="137">
        <f>入力シート!E98</f>
        <v>0</v>
      </c>
      <c r="E78" s="137">
        <f>入力シート!F98</f>
        <v>0</v>
      </c>
      <c r="F78" s="139" t="str">
        <f>RIGHT(入力シート!I98,3)</f>
        <v/>
      </c>
    </row>
    <row r="79" spans="1:6" ht="14.4" x14ac:dyDescent="0.2">
      <c r="A79" s="134">
        <v>77</v>
      </c>
      <c r="B79" s="137">
        <f>入力シート!C99</f>
        <v>0</v>
      </c>
      <c r="C79" s="137">
        <f>入力シート!D99</f>
        <v>0</v>
      </c>
      <c r="D79" s="137">
        <f>入力シート!E99</f>
        <v>0</v>
      </c>
      <c r="E79" s="137">
        <f>入力シート!F99</f>
        <v>0</v>
      </c>
      <c r="F79" s="139" t="str">
        <f>RIGHT(入力シート!I99,3)</f>
        <v/>
      </c>
    </row>
    <row r="80" spans="1:6" ht="14.4" x14ac:dyDescent="0.2">
      <c r="A80" s="134">
        <v>78</v>
      </c>
      <c r="B80" s="137">
        <f>入力シート!C100</f>
        <v>0</v>
      </c>
      <c r="C80" s="137">
        <f>入力シート!D100</f>
        <v>0</v>
      </c>
      <c r="D80" s="137">
        <f>入力シート!E100</f>
        <v>0</v>
      </c>
      <c r="E80" s="137">
        <f>入力シート!F100</f>
        <v>0</v>
      </c>
      <c r="F80" s="139" t="str">
        <f>RIGHT(入力シート!I100,3)</f>
        <v/>
      </c>
    </row>
    <row r="81" spans="1:6" ht="14.4" x14ac:dyDescent="0.2">
      <c r="A81" s="134">
        <v>79</v>
      </c>
      <c r="B81" s="137">
        <f>入力シート!C101</f>
        <v>0</v>
      </c>
      <c r="C81" s="137">
        <f>入力シート!D101</f>
        <v>0</v>
      </c>
      <c r="D81" s="137">
        <f>入力シート!E101</f>
        <v>0</v>
      </c>
      <c r="E81" s="137">
        <f>入力シート!F101</f>
        <v>0</v>
      </c>
      <c r="F81" s="139" t="str">
        <f>RIGHT(入力シート!I101,3)</f>
        <v/>
      </c>
    </row>
    <row r="82" spans="1:6" ht="14.4" x14ac:dyDescent="0.2">
      <c r="A82" s="134">
        <v>80</v>
      </c>
      <c r="B82" s="137">
        <f>入力シート!C102</f>
        <v>0</v>
      </c>
      <c r="C82" s="137">
        <f>入力シート!D102</f>
        <v>0</v>
      </c>
      <c r="D82" s="137">
        <f>入力シート!E102</f>
        <v>0</v>
      </c>
      <c r="E82" s="137">
        <f>入力シート!F102</f>
        <v>0</v>
      </c>
      <c r="F82" s="139" t="str">
        <f>RIGHT(入力シート!I102,3)</f>
        <v/>
      </c>
    </row>
    <row r="83" spans="1:6" ht="14.4" x14ac:dyDescent="0.2">
      <c r="A83" s="134">
        <v>81</v>
      </c>
      <c r="B83" s="137">
        <f>入力シート!C103</f>
        <v>0</v>
      </c>
      <c r="C83" s="137">
        <f>入力シート!D103</f>
        <v>0</v>
      </c>
      <c r="D83" s="137">
        <f>入力シート!E103</f>
        <v>0</v>
      </c>
      <c r="E83" s="137">
        <f>入力シート!F103</f>
        <v>0</v>
      </c>
      <c r="F83" s="139" t="str">
        <f>RIGHT(入力シート!I103,3)</f>
        <v/>
      </c>
    </row>
    <row r="84" spans="1:6" ht="14.4" x14ac:dyDescent="0.2">
      <c r="A84" s="134">
        <v>82</v>
      </c>
      <c r="B84" s="137">
        <f>入力シート!C104</f>
        <v>0</v>
      </c>
      <c r="C84" s="137">
        <f>入力シート!D104</f>
        <v>0</v>
      </c>
      <c r="D84" s="137">
        <f>入力シート!E104</f>
        <v>0</v>
      </c>
      <c r="E84" s="137">
        <f>入力シート!F104</f>
        <v>0</v>
      </c>
      <c r="F84" s="139" t="str">
        <f>RIGHT(入力シート!I104,3)</f>
        <v/>
      </c>
    </row>
    <row r="85" spans="1:6" ht="14.4" x14ac:dyDescent="0.2">
      <c r="A85" s="134">
        <v>83</v>
      </c>
      <c r="B85" s="137">
        <f>入力シート!C105</f>
        <v>0</v>
      </c>
      <c r="C85" s="137">
        <f>入力シート!D105</f>
        <v>0</v>
      </c>
      <c r="D85" s="137">
        <f>入力シート!E105</f>
        <v>0</v>
      </c>
      <c r="E85" s="137">
        <f>入力シート!F105</f>
        <v>0</v>
      </c>
      <c r="F85" s="139" t="str">
        <f>RIGHT(入力シート!I105,3)</f>
        <v/>
      </c>
    </row>
    <row r="86" spans="1:6" ht="14.4" x14ac:dyDescent="0.2">
      <c r="A86" s="134">
        <v>84</v>
      </c>
      <c r="B86" s="137">
        <f>入力シート!C106</f>
        <v>0</v>
      </c>
      <c r="C86" s="137">
        <f>入力シート!D106</f>
        <v>0</v>
      </c>
      <c r="D86" s="137">
        <f>入力シート!E106</f>
        <v>0</v>
      </c>
      <c r="E86" s="137">
        <f>入力シート!F106</f>
        <v>0</v>
      </c>
      <c r="F86" s="139" t="str">
        <f>RIGHT(入力シート!I106,3)</f>
        <v/>
      </c>
    </row>
    <row r="87" spans="1:6" ht="14.4" x14ac:dyDescent="0.2">
      <c r="A87" s="134">
        <v>85</v>
      </c>
      <c r="B87" s="137">
        <f>入力シート!C107</f>
        <v>0</v>
      </c>
      <c r="C87" s="137">
        <f>入力シート!D107</f>
        <v>0</v>
      </c>
      <c r="D87" s="137">
        <f>入力シート!E107</f>
        <v>0</v>
      </c>
      <c r="E87" s="137">
        <f>入力シート!F107</f>
        <v>0</v>
      </c>
      <c r="F87" s="139" t="str">
        <f>RIGHT(入力シート!I107,3)</f>
        <v/>
      </c>
    </row>
    <row r="88" spans="1:6" ht="14.4" x14ac:dyDescent="0.2">
      <c r="A88" s="134">
        <v>86</v>
      </c>
      <c r="B88" s="137">
        <f>入力シート!C108</f>
        <v>0</v>
      </c>
      <c r="C88" s="137">
        <f>入力シート!D108</f>
        <v>0</v>
      </c>
      <c r="D88" s="137">
        <f>入力シート!E108</f>
        <v>0</v>
      </c>
      <c r="E88" s="137">
        <f>入力シート!F108</f>
        <v>0</v>
      </c>
      <c r="F88" s="139" t="str">
        <f>RIGHT(入力シート!I108,3)</f>
        <v/>
      </c>
    </row>
    <row r="89" spans="1:6" ht="14.4" x14ac:dyDescent="0.2">
      <c r="A89" s="134">
        <v>87</v>
      </c>
      <c r="B89" s="137">
        <f>入力シート!C109</f>
        <v>0</v>
      </c>
      <c r="C89" s="137">
        <f>入力シート!D109</f>
        <v>0</v>
      </c>
      <c r="D89" s="137">
        <f>入力シート!E109</f>
        <v>0</v>
      </c>
      <c r="E89" s="137">
        <f>入力シート!F109</f>
        <v>0</v>
      </c>
      <c r="F89" s="139" t="str">
        <f>RIGHT(入力シート!I109,3)</f>
        <v/>
      </c>
    </row>
    <row r="90" spans="1:6" ht="14.4" x14ac:dyDescent="0.2">
      <c r="A90" s="134">
        <v>88</v>
      </c>
      <c r="B90" s="137">
        <f>入力シート!C110</f>
        <v>0</v>
      </c>
      <c r="C90" s="137">
        <f>入力シート!D110</f>
        <v>0</v>
      </c>
      <c r="D90" s="137">
        <f>入力シート!E110</f>
        <v>0</v>
      </c>
      <c r="E90" s="137">
        <f>入力シート!F110</f>
        <v>0</v>
      </c>
      <c r="F90" s="139" t="str">
        <f>RIGHT(入力シート!I110,3)</f>
        <v/>
      </c>
    </row>
    <row r="91" spans="1:6" ht="14.4" x14ac:dyDescent="0.2">
      <c r="A91" s="134">
        <v>89</v>
      </c>
      <c r="B91" s="137">
        <f>入力シート!C111</f>
        <v>0</v>
      </c>
      <c r="C91" s="137">
        <f>入力シート!D111</f>
        <v>0</v>
      </c>
      <c r="D91" s="137">
        <f>入力シート!E111</f>
        <v>0</v>
      </c>
      <c r="E91" s="137">
        <f>入力シート!F111</f>
        <v>0</v>
      </c>
      <c r="F91" s="139" t="str">
        <f>RIGHT(入力シート!I111,3)</f>
        <v/>
      </c>
    </row>
    <row r="92" spans="1:6" ht="14.4" x14ac:dyDescent="0.2">
      <c r="A92" s="134">
        <v>90</v>
      </c>
      <c r="B92" s="137">
        <f>入力シート!C112</f>
        <v>0</v>
      </c>
      <c r="C92" s="137">
        <f>入力シート!D112</f>
        <v>0</v>
      </c>
      <c r="D92" s="137">
        <f>入力シート!E112</f>
        <v>0</v>
      </c>
      <c r="E92" s="137">
        <f>入力シート!F112</f>
        <v>0</v>
      </c>
      <c r="F92" s="139" t="str">
        <f>RIGHT(入力シート!I112,3)</f>
        <v/>
      </c>
    </row>
    <row r="93" spans="1:6" ht="14.4" x14ac:dyDescent="0.2">
      <c r="A93" s="134">
        <v>91</v>
      </c>
      <c r="B93" s="137">
        <f>入力シート!C113</f>
        <v>0</v>
      </c>
      <c r="C93" s="137">
        <f>入力シート!D113</f>
        <v>0</v>
      </c>
      <c r="D93" s="137">
        <f>入力シート!E113</f>
        <v>0</v>
      </c>
      <c r="E93" s="137">
        <f>入力シート!F113</f>
        <v>0</v>
      </c>
      <c r="F93" s="139" t="str">
        <f>RIGHT(入力シート!I113,3)</f>
        <v/>
      </c>
    </row>
    <row r="94" spans="1:6" ht="14.4" x14ac:dyDescent="0.2">
      <c r="A94" s="134">
        <v>92</v>
      </c>
      <c r="B94" s="137">
        <f>入力シート!C114</f>
        <v>0</v>
      </c>
      <c r="C94" s="137">
        <f>入力シート!D114</f>
        <v>0</v>
      </c>
      <c r="D94" s="137">
        <f>入力シート!E114</f>
        <v>0</v>
      </c>
      <c r="E94" s="137">
        <f>入力シート!F114</f>
        <v>0</v>
      </c>
      <c r="F94" s="139" t="str">
        <f>RIGHT(入力シート!I114,3)</f>
        <v/>
      </c>
    </row>
    <row r="95" spans="1:6" ht="14.4" x14ac:dyDescent="0.2">
      <c r="A95" s="134">
        <v>93</v>
      </c>
      <c r="B95" s="137">
        <f>入力シート!C115</f>
        <v>0</v>
      </c>
      <c r="C95" s="137">
        <f>入力シート!D115</f>
        <v>0</v>
      </c>
      <c r="D95" s="137">
        <f>入力シート!E115</f>
        <v>0</v>
      </c>
      <c r="E95" s="137">
        <f>入力シート!F115</f>
        <v>0</v>
      </c>
      <c r="F95" s="139" t="str">
        <f>RIGHT(入力シート!I115,3)</f>
        <v/>
      </c>
    </row>
    <row r="96" spans="1:6" ht="14.4" x14ac:dyDescent="0.2">
      <c r="A96" s="134">
        <v>94</v>
      </c>
      <c r="B96" s="137">
        <f>入力シート!C116</f>
        <v>0</v>
      </c>
      <c r="C96" s="137">
        <f>入力シート!D116</f>
        <v>0</v>
      </c>
      <c r="D96" s="137">
        <f>入力シート!E116</f>
        <v>0</v>
      </c>
      <c r="E96" s="137">
        <f>入力シート!F116</f>
        <v>0</v>
      </c>
      <c r="F96" s="139" t="str">
        <f>RIGHT(入力シート!I116,3)</f>
        <v/>
      </c>
    </row>
    <row r="97" spans="1:6" ht="14.4" x14ac:dyDescent="0.2">
      <c r="A97" s="134">
        <v>95</v>
      </c>
      <c r="B97" s="137">
        <f>入力シート!C117</f>
        <v>0</v>
      </c>
      <c r="C97" s="137">
        <f>入力シート!D117</f>
        <v>0</v>
      </c>
      <c r="D97" s="137">
        <f>入力シート!E117</f>
        <v>0</v>
      </c>
      <c r="E97" s="137">
        <f>入力シート!F117</f>
        <v>0</v>
      </c>
      <c r="F97" s="139" t="str">
        <f>RIGHT(入力シート!I117,3)</f>
        <v/>
      </c>
    </row>
    <row r="98" spans="1:6" ht="14.4" x14ac:dyDescent="0.2">
      <c r="A98" s="134">
        <v>96</v>
      </c>
      <c r="B98" s="137">
        <f>入力シート!C118</f>
        <v>0</v>
      </c>
      <c r="C98" s="137">
        <f>入力シート!D118</f>
        <v>0</v>
      </c>
      <c r="D98" s="137">
        <f>入力シート!E118</f>
        <v>0</v>
      </c>
      <c r="E98" s="137">
        <f>入力シート!F118</f>
        <v>0</v>
      </c>
      <c r="F98" s="139" t="str">
        <f>RIGHT(入力シート!I118,3)</f>
        <v/>
      </c>
    </row>
    <row r="99" spans="1:6" ht="14.4" x14ac:dyDescent="0.2">
      <c r="A99" s="134">
        <v>97</v>
      </c>
      <c r="B99" s="137">
        <f>入力シート!C119</f>
        <v>0</v>
      </c>
      <c r="C99" s="137">
        <f>入力シート!D119</f>
        <v>0</v>
      </c>
      <c r="D99" s="137">
        <f>入力シート!E119</f>
        <v>0</v>
      </c>
      <c r="E99" s="137">
        <f>入力シート!F119</f>
        <v>0</v>
      </c>
      <c r="F99" s="139" t="str">
        <f>RIGHT(入力シート!I119,3)</f>
        <v/>
      </c>
    </row>
    <row r="100" spans="1:6" ht="14.4" x14ac:dyDescent="0.2">
      <c r="A100" s="134">
        <v>98</v>
      </c>
      <c r="B100" s="137">
        <f>入力シート!C120</f>
        <v>0</v>
      </c>
      <c r="C100" s="137">
        <f>入力シート!D120</f>
        <v>0</v>
      </c>
      <c r="D100" s="137">
        <f>入力シート!E120</f>
        <v>0</v>
      </c>
      <c r="E100" s="137">
        <f>入力シート!F120</f>
        <v>0</v>
      </c>
      <c r="F100" s="139" t="str">
        <f>RIGHT(入力シート!I120,3)</f>
        <v/>
      </c>
    </row>
    <row r="101" spans="1:6" ht="14.4" x14ac:dyDescent="0.2">
      <c r="A101" s="134">
        <v>99</v>
      </c>
      <c r="B101" s="137">
        <f>入力シート!C121</f>
        <v>0</v>
      </c>
      <c r="C101" s="137">
        <f>入力シート!D121</f>
        <v>0</v>
      </c>
      <c r="D101" s="137">
        <f>入力シート!E121</f>
        <v>0</v>
      </c>
      <c r="E101" s="137">
        <f>入力シート!F121</f>
        <v>0</v>
      </c>
      <c r="F101" s="139" t="str">
        <f>RIGHT(入力シート!I121,3)</f>
        <v/>
      </c>
    </row>
    <row r="102" spans="1:6" ht="14.4" x14ac:dyDescent="0.2">
      <c r="A102" s="134">
        <v>100</v>
      </c>
      <c r="B102" s="137">
        <f>入力シート!C122</f>
        <v>0</v>
      </c>
      <c r="C102" s="137">
        <f>入力シート!D122</f>
        <v>0</v>
      </c>
      <c r="D102" s="137">
        <f>入力シート!E122</f>
        <v>0</v>
      </c>
      <c r="E102" s="137">
        <f>入力シート!F122</f>
        <v>0</v>
      </c>
      <c r="F102" s="139" t="str">
        <f>RIGHT(入力シート!I122,3)</f>
        <v/>
      </c>
    </row>
    <row r="103" spans="1:6" ht="14.4" x14ac:dyDescent="0.2">
      <c r="A103" s="134">
        <v>101</v>
      </c>
      <c r="B103" s="137">
        <f>入力シート!C123</f>
        <v>0</v>
      </c>
      <c r="C103" s="137">
        <f>入力シート!D123</f>
        <v>0</v>
      </c>
      <c r="D103" s="137">
        <f>入力シート!E123</f>
        <v>0</v>
      </c>
      <c r="E103" s="137">
        <f>入力シート!F123</f>
        <v>0</v>
      </c>
      <c r="F103" s="139" t="str">
        <f>RIGHT(入力シート!I123,3)</f>
        <v/>
      </c>
    </row>
    <row r="104" spans="1:6" ht="14.4" x14ac:dyDescent="0.2">
      <c r="A104" s="134">
        <v>102</v>
      </c>
      <c r="B104" s="137">
        <f>入力シート!C124</f>
        <v>0</v>
      </c>
      <c r="C104" s="137">
        <f>入力シート!D124</f>
        <v>0</v>
      </c>
      <c r="D104" s="137">
        <f>入力シート!E124</f>
        <v>0</v>
      </c>
      <c r="E104" s="137">
        <f>入力シート!F124</f>
        <v>0</v>
      </c>
      <c r="F104" s="139" t="str">
        <f>RIGHT(入力シート!I124,3)</f>
        <v/>
      </c>
    </row>
    <row r="105" spans="1:6" ht="14.4" x14ac:dyDescent="0.2">
      <c r="A105" s="134">
        <v>103</v>
      </c>
      <c r="B105" s="137">
        <f>入力シート!C125</f>
        <v>0</v>
      </c>
      <c r="C105" s="137">
        <f>入力シート!D125</f>
        <v>0</v>
      </c>
      <c r="D105" s="137">
        <f>入力シート!E125</f>
        <v>0</v>
      </c>
      <c r="E105" s="137">
        <f>入力シート!F125</f>
        <v>0</v>
      </c>
      <c r="F105" s="139" t="str">
        <f>RIGHT(入力シート!I125,3)</f>
        <v/>
      </c>
    </row>
    <row r="106" spans="1:6" ht="14.4" x14ac:dyDescent="0.2">
      <c r="A106" s="134">
        <v>104</v>
      </c>
      <c r="B106" s="137">
        <f>入力シート!C126</f>
        <v>0</v>
      </c>
      <c r="C106" s="137">
        <f>入力シート!D126</f>
        <v>0</v>
      </c>
      <c r="D106" s="137">
        <f>入力シート!E126</f>
        <v>0</v>
      </c>
      <c r="E106" s="137">
        <f>入力シート!F126</f>
        <v>0</v>
      </c>
      <c r="F106" s="139" t="str">
        <f>RIGHT(入力シート!I126,3)</f>
        <v/>
      </c>
    </row>
    <row r="107" spans="1:6" ht="14.4" x14ac:dyDescent="0.2">
      <c r="A107" s="134">
        <v>105</v>
      </c>
      <c r="B107" s="137">
        <f>入力シート!C127</f>
        <v>0</v>
      </c>
      <c r="C107" s="137">
        <f>入力シート!D127</f>
        <v>0</v>
      </c>
      <c r="D107" s="137">
        <f>入力シート!E127</f>
        <v>0</v>
      </c>
      <c r="E107" s="137">
        <f>入力シート!F127</f>
        <v>0</v>
      </c>
      <c r="F107" s="139" t="str">
        <f>RIGHT(入力シート!I127,3)</f>
        <v/>
      </c>
    </row>
    <row r="108" spans="1:6" ht="14.4" x14ac:dyDescent="0.2">
      <c r="A108" s="134">
        <v>106</v>
      </c>
      <c r="B108" s="137">
        <f>入力シート!C128</f>
        <v>0</v>
      </c>
      <c r="C108" s="137">
        <f>入力シート!D128</f>
        <v>0</v>
      </c>
      <c r="D108" s="137">
        <f>入力シート!E128</f>
        <v>0</v>
      </c>
      <c r="E108" s="137">
        <f>入力シート!F128</f>
        <v>0</v>
      </c>
      <c r="F108" s="139" t="str">
        <f>RIGHT(入力シート!I128,3)</f>
        <v/>
      </c>
    </row>
    <row r="109" spans="1:6" ht="14.4" x14ac:dyDescent="0.2">
      <c r="A109" s="134">
        <v>107</v>
      </c>
      <c r="B109" s="137">
        <f>入力シート!C129</f>
        <v>0</v>
      </c>
      <c r="C109" s="137">
        <f>入力シート!D129</f>
        <v>0</v>
      </c>
      <c r="D109" s="137">
        <f>入力シート!E129</f>
        <v>0</v>
      </c>
      <c r="E109" s="137">
        <f>入力シート!F129</f>
        <v>0</v>
      </c>
      <c r="F109" s="139" t="str">
        <f>RIGHT(入力シート!I129,3)</f>
        <v/>
      </c>
    </row>
    <row r="110" spans="1:6" ht="14.4" x14ac:dyDescent="0.2">
      <c r="A110" s="134">
        <v>108</v>
      </c>
      <c r="B110" s="137">
        <f>入力シート!C130</f>
        <v>0</v>
      </c>
      <c r="C110" s="137">
        <f>入力シート!D130</f>
        <v>0</v>
      </c>
      <c r="D110" s="137">
        <f>入力シート!E130</f>
        <v>0</v>
      </c>
      <c r="E110" s="137">
        <f>入力シート!F130</f>
        <v>0</v>
      </c>
      <c r="F110" s="139" t="str">
        <f>RIGHT(入力シート!I130,3)</f>
        <v/>
      </c>
    </row>
    <row r="111" spans="1:6" ht="14.4" x14ac:dyDescent="0.2">
      <c r="A111" s="134">
        <v>109</v>
      </c>
      <c r="B111" s="137">
        <f>入力シート!C131</f>
        <v>0</v>
      </c>
      <c r="C111" s="137">
        <f>入力シート!D131</f>
        <v>0</v>
      </c>
      <c r="D111" s="137">
        <f>入力シート!E131</f>
        <v>0</v>
      </c>
      <c r="E111" s="137">
        <f>入力シート!F131</f>
        <v>0</v>
      </c>
      <c r="F111" s="139" t="str">
        <f>RIGHT(入力シート!I131,3)</f>
        <v/>
      </c>
    </row>
    <row r="112" spans="1:6" ht="14.4" x14ac:dyDescent="0.2">
      <c r="A112" s="134">
        <v>110</v>
      </c>
      <c r="B112" s="137">
        <f>入力シート!C132</f>
        <v>0</v>
      </c>
      <c r="C112" s="137">
        <f>入力シート!D132</f>
        <v>0</v>
      </c>
      <c r="D112" s="137">
        <f>入力シート!E132</f>
        <v>0</v>
      </c>
      <c r="E112" s="137">
        <f>入力シート!F132</f>
        <v>0</v>
      </c>
      <c r="F112" s="139" t="str">
        <f>RIGHT(入力シート!I132,3)</f>
        <v/>
      </c>
    </row>
    <row r="113" spans="1:6" ht="14.4" x14ac:dyDescent="0.2">
      <c r="A113" s="134">
        <v>111</v>
      </c>
      <c r="B113" s="137">
        <f>入力シート!C133</f>
        <v>0</v>
      </c>
      <c r="C113" s="137">
        <f>入力シート!D133</f>
        <v>0</v>
      </c>
      <c r="D113" s="137">
        <f>入力シート!E133</f>
        <v>0</v>
      </c>
      <c r="E113" s="137">
        <f>入力シート!F133</f>
        <v>0</v>
      </c>
      <c r="F113" s="139" t="str">
        <f>RIGHT(入力シート!I133,3)</f>
        <v/>
      </c>
    </row>
    <row r="114" spans="1:6" ht="14.4" x14ac:dyDescent="0.2">
      <c r="A114" s="134">
        <v>112</v>
      </c>
      <c r="B114" s="137">
        <f>入力シート!C134</f>
        <v>0</v>
      </c>
      <c r="C114" s="137">
        <f>入力シート!D134</f>
        <v>0</v>
      </c>
      <c r="D114" s="137">
        <f>入力シート!E134</f>
        <v>0</v>
      </c>
      <c r="E114" s="137">
        <f>入力シート!F134</f>
        <v>0</v>
      </c>
      <c r="F114" s="139" t="str">
        <f>RIGHT(入力シート!I134,3)</f>
        <v/>
      </c>
    </row>
    <row r="115" spans="1:6" ht="14.4" x14ac:dyDescent="0.2">
      <c r="A115" s="134">
        <v>113</v>
      </c>
      <c r="B115" s="137">
        <f>入力シート!C135</f>
        <v>0</v>
      </c>
      <c r="C115" s="137">
        <f>入力シート!D135</f>
        <v>0</v>
      </c>
      <c r="D115" s="137">
        <f>入力シート!E135</f>
        <v>0</v>
      </c>
      <c r="E115" s="137">
        <f>入力シート!F135</f>
        <v>0</v>
      </c>
      <c r="F115" s="139" t="str">
        <f>RIGHT(入力シート!I135,3)</f>
        <v/>
      </c>
    </row>
    <row r="116" spans="1:6" ht="14.4" x14ac:dyDescent="0.2">
      <c r="A116" s="134">
        <v>114</v>
      </c>
      <c r="B116" s="137">
        <f>入力シート!C136</f>
        <v>0</v>
      </c>
      <c r="C116" s="137">
        <f>入力シート!D136</f>
        <v>0</v>
      </c>
      <c r="D116" s="137">
        <f>入力シート!E136</f>
        <v>0</v>
      </c>
      <c r="E116" s="137">
        <f>入力シート!F136</f>
        <v>0</v>
      </c>
      <c r="F116" s="139" t="str">
        <f>RIGHT(入力シート!I136,3)</f>
        <v/>
      </c>
    </row>
    <row r="117" spans="1:6" ht="14.4" x14ac:dyDescent="0.2">
      <c r="A117" s="134">
        <v>115</v>
      </c>
      <c r="B117" s="137">
        <f>入力シート!C137</f>
        <v>0</v>
      </c>
      <c r="C117" s="137">
        <f>入力シート!D137</f>
        <v>0</v>
      </c>
      <c r="D117" s="137">
        <f>入力シート!E137</f>
        <v>0</v>
      </c>
      <c r="E117" s="137">
        <f>入力シート!F137</f>
        <v>0</v>
      </c>
      <c r="F117" s="139" t="str">
        <f>RIGHT(入力シート!I137,3)</f>
        <v/>
      </c>
    </row>
    <row r="118" spans="1:6" ht="14.4" x14ac:dyDescent="0.2">
      <c r="A118" s="134">
        <v>116</v>
      </c>
      <c r="B118" s="137">
        <f>入力シート!C138</f>
        <v>0</v>
      </c>
      <c r="C118" s="137">
        <f>入力シート!D138</f>
        <v>0</v>
      </c>
      <c r="D118" s="137">
        <f>入力シート!E138</f>
        <v>0</v>
      </c>
      <c r="E118" s="137">
        <f>入力シート!F138</f>
        <v>0</v>
      </c>
      <c r="F118" s="139" t="str">
        <f>RIGHT(入力シート!I138,3)</f>
        <v/>
      </c>
    </row>
    <row r="119" spans="1:6" ht="14.4" x14ac:dyDescent="0.2">
      <c r="A119" s="134">
        <v>117</v>
      </c>
      <c r="B119" s="137">
        <f>入力シート!C139</f>
        <v>0</v>
      </c>
      <c r="C119" s="137">
        <f>入力シート!D139</f>
        <v>0</v>
      </c>
      <c r="D119" s="137">
        <f>入力シート!E139</f>
        <v>0</v>
      </c>
      <c r="E119" s="137">
        <f>入力シート!F139</f>
        <v>0</v>
      </c>
      <c r="F119" s="139" t="str">
        <f>RIGHT(入力シート!I139,3)</f>
        <v/>
      </c>
    </row>
    <row r="120" spans="1:6" ht="14.4" x14ac:dyDescent="0.2">
      <c r="A120" s="134">
        <v>118</v>
      </c>
      <c r="B120" s="137">
        <f>入力シート!C140</f>
        <v>0</v>
      </c>
      <c r="C120" s="137">
        <f>入力シート!D140</f>
        <v>0</v>
      </c>
      <c r="D120" s="137">
        <f>入力シート!E140</f>
        <v>0</v>
      </c>
      <c r="E120" s="137">
        <f>入力シート!F140</f>
        <v>0</v>
      </c>
      <c r="F120" s="139" t="str">
        <f>RIGHT(入力シート!I140,3)</f>
        <v/>
      </c>
    </row>
    <row r="121" spans="1:6" ht="14.4" x14ac:dyDescent="0.2">
      <c r="A121" s="134">
        <v>119</v>
      </c>
      <c r="B121" s="137">
        <f>入力シート!C141</f>
        <v>0</v>
      </c>
      <c r="C121" s="137">
        <f>入力シート!D141</f>
        <v>0</v>
      </c>
      <c r="D121" s="137">
        <f>入力シート!E141</f>
        <v>0</v>
      </c>
      <c r="E121" s="137">
        <f>入力シート!F141</f>
        <v>0</v>
      </c>
      <c r="F121" s="139" t="str">
        <f>RIGHT(入力シート!I141,3)</f>
        <v/>
      </c>
    </row>
    <row r="122" spans="1:6" ht="14.4" x14ac:dyDescent="0.2">
      <c r="A122" s="134">
        <v>120</v>
      </c>
      <c r="B122" s="137">
        <f>入力シート!C142</f>
        <v>0</v>
      </c>
      <c r="C122" s="137">
        <f>入力シート!D142</f>
        <v>0</v>
      </c>
      <c r="D122" s="137">
        <f>入力シート!E142</f>
        <v>0</v>
      </c>
      <c r="E122" s="137">
        <f>入力シート!F142</f>
        <v>0</v>
      </c>
      <c r="F122" s="139" t="str">
        <f>RIGHT(入力シート!I142,3)</f>
        <v/>
      </c>
    </row>
    <row r="123" spans="1:6" ht="14.4" x14ac:dyDescent="0.2">
      <c r="A123" s="134">
        <v>121</v>
      </c>
      <c r="B123" s="137">
        <f>入力シート!C143</f>
        <v>0</v>
      </c>
      <c r="C123" s="137">
        <f>入力シート!D143</f>
        <v>0</v>
      </c>
      <c r="D123" s="137">
        <f>入力シート!E143</f>
        <v>0</v>
      </c>
      <c r="E123" s="137">
        <f>入力シート!F143</f>
        <v>0</v>
      </c>
      <c r="F123" s="139" t="str">
        <f>RIGHT(入力シート!I143,3)</f>
        <v/>
      </c>
    </row>
    <row r="124" spans="1:6" ht="14.4" x14ac:dyDescent="0.2">
      <c r="A124" s="134">
        <v>122</v>
      </c>
      <c r="B124" s="137">
        <f>入力シート!C144</f>
        <v>0</v>
      </c>
      <c r="C124" s="137">
        <f>入力シート!D144</f>
        <v>0</v>
      </c>
      <c r="D124" s="137">
        <f>入力シート!E144</f>
        <v>0</v>
      </c>
      <c r="E124" s="137">
        <f>入力シート!F144</f>
        <v>0</v>
      </c>
      <c r="F124" s="139" t="str">
        <f>RIGHT(入力シート!I144,3)</f>
        <v/>
      </c>
    </row>
    <row r="125" spans="1:6" ht="14.4" x14ac:dyDescent="0.2">
      <c r="A125" s="134">
        <v>123</v>
      </c>
      <c r="B125" s="137">
        <f>入力シート!C145</f>
        <v>0</v>
      </c>
      <c r="C125" s="137">
        <f>入力シート!D145</f>
        <v>0</v>
      </c>
      <c r="D125" s="137">
        <f>入力シート!E145</f>
        <v>0</v>
      </c>
      <c r="E125" s="137">
        <f>入力シート!F145</f>
        <v>0</v>
      </c>
      <c r="F125" s="139" t="str">
        <f>RIGHT(入力シート!I145,3)</f>
        <v/>
      </c>
    </row>
    <row r="126" spans="1:6" ht="14.4" x14ac:dyDescent="0.2">
      <c r="A126" s="134">
        <v>124</v>
      </c>
      <c r="B126" s="137">
        <f>入力シート!C146</f>
        <v>0</v>
      </c>
      <c r="C126" s="137">
        <f>入力シート!D146</f>
        <v>0</v>
      </c>
      <c r="D126" s="137">
        <f>入力シート!E146</f>
        <v>0</v>
      </c>
      <c r="E126" s="137">
        <f>入力シート!F146</f>
        <v>0</v>
      </c>
      <c r="F126" s="139" t="str">
        <f>RIGHT(入力シート!I146,3)</f>
        <v/>
      </c>
    </row>
    <row r="127" spans="1:6" ht="14.4" x14ac:dyDescent="0.2">
      <c r="A127" s="134">
        <v>125</v>
      </c>
      <c r="B127" s="137">
        <f>入力シート!C147</f>
        <v>0</v>
      </c>
      <c r="C127" s="137">
        <f>入力シート!D147</f>
        <v>0</v>
      </c>
      <c r="D127" s="137">
        <f>入力シート!E147</f>
        <v>0</v>
      </c>
      <c r="E127" s="137">
        <f>入力シート!F147</f>
        <v>0</v>
      </c>
      <c r="F127" s="139" t="str">
        <f>RIGHT(入力シート!I147,3)</f>
        <v/>
      </c>
    </row>
    <row r="128" spans="1:6" ht="14.4" x14ac:dyDescent="0.2">
      <c r="A128" s="134">
        <v>126</v>
      </c>
      <c r="B128" s="137">
        <f>入力シート!C148</f>
        <v>0</v>
      </c>
      <c r="C128" s="137">
        <f>入力シート!D148</f>
        <v>0</v>
      </c>
      <c r="D128" s="137">
        <f>入力シート!E148</f>
        <v>0</v>
      </c>
      <c r="E128" s="137">
        <f>入力シート!F148</f>
        <v>0</v>
      </c>
      <c r="F128" s="139" t="str">
        <f>RIGHT(入力シート!I148,3)</f>
        <v/>
      </c>
    </row>
    <row r="129" spans="1:6" ht="14.4" x14ac:dyDescent="0.2">
      <c r="A129" s="134">
        <v>127</v>
      </c>
      <c r="B129" s="137">
        <f>入力シート!C149</f>
        <v>0</v>
      </c>
      <c r="C129" s="137">
        <f>入力シート!D149</f>
        <v>0</v>
      </c>
      <c r="D129" s="137">
        <f>入力シート!E149</f>
        <v>0</v>
      </c>
      <c r="E129" s="137">
        <f>入力シート!F149</f>
        <v>0</v>
      </c>
      <c r="F129" s="139" t="str">
        <f>RIGHT(入力シート!I149,3)</f>
        <v/>
      </c>
    </row>
    <row r="130" spans="1:6" ht="14.4" x14ac:dyDescent="0.2">
      <c r="A130" s="134">
        <v>128</v>
      </c>
      <c r="B130" s="137">
        <f>入力シート!C150</f>
        <v>0</v>
      </c>
      <c r="C130" s="137">
        <f>入力シート!D150</f>
        <v>0</v>
      </c>
      <c r="D130" s="137">
        <f>入力シート!E150</f>
        <v>0</v>
      </c>
      <c r="E130" s="137">
        <f>入力シート!F150</f>
        <v>0</v>
      </c>
      <c r="F130" s="139" t="str">
        <f>RIGHT(入力シート!I150,3)</f>
        <v/>
      </c>
    </row>
    <row r="131" spans="1:6" ht="14.4" x14ac:dyDescent="0.2">
      <c r="A131" s="134">
        <v>129</v>
      </c>
      <c r="B131" s="137">
        <f>入力シート!C151</f>
        <v>0</v>
      </c>
      <c r="C131" s="137">
        <f>入力シート!D151</f>
        <v>0</v>
      </c>
      <c r="D131" s="137">
        <f>入力シート!E151</f>
        <v>0</v>
      </c>
      <c r="E131" s="137">
        <f>入力シート!F151</f>
        <v>0</v>
      </c>
      <c r="F131" s="139" t="str">
        <f>RIGHT(入力シート!I151,3)</f>
        <v/>
      </c>
    </row>
    <row r="132" spans="1:6" ht="14.4" x14ac:dyDescent="0.2">
      <c r="A132" s="134">
        <v>130</v>
      </c>
      <c r="B132" s="137">
        <f>入力シート!C152</f>
        <v>0</v>
      </c>
      <c r="C132" s="137">
        <f>入力シート!D152</f>
        <v>0</v>
      </c>
      <c r="D132" s="137">
        <f>入力シート!E152</f>
        <v>0</v>
      </c>
      <c r="E132" s="137">
        <f>入力シート!F152</f>
        <v>0</v>
      </c>
      <c r="F132" s="139" t="str">
        <f>RIGHT(入力シート!I152,3)</f>
        <v/>
      </c>
    </row>
    <row r="133" spans="1:6" ht="14.4" x14ac:dyDescent="0.2">
      <c r="A133" s="134">
        <v>131</v>
      </c>
      <c r="B133" s="137">
        <f>入力シート!C153</f>
        <v>0</v>
      </c>
      <c r="C133" s="137">
        <f>入力シート!D153</f>
        <v>0</v>
      </c>
      <c r="D133" s="137">
        <f>入力シート!E153</f>
        <v>0</v>
      </c>
      <c r="E133" s="137">
        <f>入力シート!F153</f>
        <v>0</v>
      </c>
      <c r="F133" s="139" t="str">
        <f>RIGHT(入力シート!I153,3)</f>
        <v/>
      </c>
    </row>
    <row r="134" spans="1:6" ht="14.4" x14ac:dyDescent="0.2">
      <c r="A134" s="134">
        <v>132</v>
      </c>
      <c r="B134" s="137">
        <f>入力シート!C154</f>
        <v>0</v>
      </c>
      <c r="C134" s="137">
        <f>入力シート!D154</f>
        <v>0</v>
      </c>
      <c r="D134" s="137">
        <f>入力シート!E154</f>
        <v>0</v>
      </c>
      <c r="E134" s="137">
        <f>入力シート!F154</f>
        <v>0</v>
      </c>
      <c r="F134" s="139" t="str">
        <f>RIGHT(入力シート!I154,3)</f>
        <v/>
      </c>
    </row>
    <row r="135" spans="1:6" ht="14.4" x14ac:dyDescent="0.2">
      <c r="A135" s="134">
        <v>133</v>
      </c>
      <c r="B135" s="137">
        <f>入力シート!C155</f>
        <v>0</v>
      </c>
      <c r="C135" s="137">
        <f>入力シート!D155</f>
        <v>0</v>
      </c>
      <c r="D135" s="137">
        <f>入力シート!E155</f>
        <v>0</v>
      </c>
      <c r="E135" s="137">
        <f>入力シート!F155</f>
        <v>0</v>
      </c>
      <c r="F135" s="139" t="str">
        <f>RIGHT(入力シート!I155,3)</f>
        <v/>
      </c>
    </row>
    <row r="136" spans="1:6" ht="14.4" x14ac:dyDescent="0.2">
      <c r="A136" s="134">
        <v>134</v>
      </c>
      <c r="B136" s="137">
        <f>入力シート!C156</f>
        <v>0</v>
      </c>
      <c r="C136" s="137">
        <f>入力シート!D156</f>
        <v>0</v>
      </c>
      <c r="D136" s="137">
        <f>入力シート!E156</f>
        <v>0</v>
      </c>
      <c r="E136" s="137">
        <f>入力シート!F156</f>
        <v>0</v>
      </c>
      <c r="F136" s="139" t="str">
        <f>RIGHT(入力シート!I156,3)</f>
        <v/>
      </c>
    </row>
    <row r="137" spans="1:6" ht="14.4" x14ac:dyDescent="0.2">
      <c r="A137" s="134">
        <v>135</v>
      </c>
      <c r="B137" s="137">
        <f>入力シート!C157</f>
        <v>0</v>
      </c>
      <c r="C137" s="137">
        <f>入力シート!D157</f>
        <v>0</v>
      </c>
      <c r="D137" s="137">
        <f>入力シート!E157</f>
        <v>0</v>
      </c>
      <c r="E137" s="137">
        <f>入力シート!F157</f>
        <v>0</v>
      </c>
      <c r="F137" s="139" t="str">
        <f>RIGHT(入力シート!I157,3)</f>
        <v/>
      </c>
    </row>
    <row r="138" spans="1:6" ht="14.4" x14ac:dyDescent="0.2">
      <c r="A138" s="134">
        <v>136</v>
      </c>
      <c r="B138" s="137">
        <f>入力シート!C158</f>
        <v>0</v>
      </c>
      <c r="C138" s="137">
        <f>入力シート!D158</f>
        <v>0</v>
      </c>
      <c r="D138" s="137">
        <f>入力シート!E158</f>
        <v>0</v>
      </c>
      <c r="E138" s="137">
        <f>入力シート!F158</f>
        <v>0</v>
      </c>
      <c r="F138" s="139" t="str">
        <f>RIGHT(入力シート!I158,3)</f>
        <v/>
      </c>
    </row>
    <row r="139" spans="1:6" ht="14.4" x14ac:dyDescent="0.2">
      <c r="A139" s="134">
        <v>137</v>
      </c>
      <c r="B139" s="137">
        <f>入力シート!C159</f>
        <v>0</v>
      </c>
      <c r="C139" s="137">
        <f>入力シート!D159</f>
        <v>0</v>
      </c>
      <c r="D139" s="137">
        <f>入力シート!E159</f>
        <v>0</v>
      </c>
      <c r="E139" s="137">
        <f>入力シート!F159</f>
        <v>0</v>
      </c>
      <c r="F139" s="139" t="str">
        <f>RIGHT(入力シート!I159,3)</f>
        <v/>
      </c>
    </row>
    <row r="140" spans="1:6" ht="14.4" x14ac:dyDescent="0.2">
      <c r="A140" s="134">
        <v>138</v>
      </c>
      <c r="B140" s="137">
        <f>入力シート!C160</f>
        <v>0</v>
      </c>
      <c r="C140" s="137">
        <f>入力シート!D160</f>
        <v>0</v>
      </c>
      <c r="D140" s="137">
        <f>入力シート!E160</f>
        <v>0</v>
      </c>
      <c r="E140" s="137">
        <f>入力シート!F160</f>
        <v>0</v>
      </c>
      <c r="F140" s="139" t="str">
        <f>RIGHT(入力シート!I160,3)</f>
        <v/>
      </c>
    </row>
    <row r="141" spans="1:6" ht="14.4" x14ac:dyDescent="0.2">
      <c r="A141" s="134">
        <v>139</v>
      </c>
      <c r="B141" s="137">
        <f>入力シート!C161</f>
        <v>0</v>
      </c>
      <c r="C141" s="137">
        <f>入力シート!D161</f>
        <v>0</v>
      </c>
      <c r="D141" s="137">
        <f>入力シート!E161</f>
        <v>0</v>
      </c>
      <c r="E141" s="137">
        <f>入力シート!F161</f>
        <v>0</v>
      </c>
      <c r="F141" s="139" t="str">
        <f>RIGHT(入力シート!I161,3)</f>
        <v/>
      </c>
    </row>
    <row r="142" spans="1:6" ht="14.4" x14ac:dyDescent="0.2">
      <c r="A142" s="134">
        <v>140</v>
      </c>
      <c r="B142" s="137">
        <f>入力シート!C162</f>
        <v>0</v>
      </c>
      <c r="C142" s="137">
        <f>入力シート!D162</f>
        <v>0</v>
      </c>
      <c r="D142" s="137">
        <f>入力シート!E162</f>
        <v>0</v>
      </c>
      <c r="E142" s="137">
        <f>入力シート!F162</f>
        <v>0</v>
      </c>
      <c r="F142" s="139" t="str">
        <f>RIGHT(入力シート!I162,3)</f>
        <v/>
      </c>
    </row>
    <row r="143" spans="1:6" ht="14.4" x14ac:dyDescent="0.2">
      <c r="A143" s="134">
        <v>141</v>
      </c>
      <c r="B143" s="137">
        <f>入力シート!C163</f>
        <v>0</v>
      </c>
      <c r="C143" s="137">
        <f>入力シート!D163</f>
        <v>0</v>
      </c>
      <c r="D143" s="137">
        <f>入力シート!E163</f>
        <v>0</v>
      </c>
      <c r="E143" s="137">
        <f>入力シート!F163</f>
        <v>0</v>
      </c>
      <c r="F143" s="139" t="str">
        <f>RIGHT(入力シート!I163,3)</f>
        <v/>
      </c>
    </row>
    <row r="144" spans="1:6" ht="14.4" x14ac:dyDescent="0.2">
      <c r="A144" s="134">
        <v>142</v>
      </c>
      <c r="B144" s="137">
        <f>入力シート!C164</f>
        <v>0</v>
      </c>
      <c r="C144" s="137">
        <f>入力シート!D164</f>
        <v>0</v>
      </c>
      <c r="D144" s="137">
        <f>入力シート!E164</f>
        <v>0</v>
      </c>
      <c r="E144" s="137">
        <f>入力シート!F164</f>
        <v>0</v>
      </c>
      <c r="F144" s="139" t="str">
        <f>RIGHT(入力シート!I164,3)</f>
        <v/>
      </c>
    </row>
    <row r="145" spans="1:6" ht="14.4" x14ac:dyDescent="0.2">
      <c r="A145" s="134">
        <v>143</v>
      </c>
      <c r="B145" s="137">
        <f>入力シート!C165</f>
        <v>0</v>
      </c>
      <c r="C145" s="137">
        <f>入力シート!D165</f>
        <v>0</v>
      </c>
      <c r="D145" s="137">
        <f>入力シート!E165</f>
        <v>0</v>
      </c>
      <c r="E145" s="137">
        <f>入力シート!F165</f>
        <v>0</v>
      </c>
      <c r="F145" s="139" t="str">
        <f>RIGHT(入力シート!I165,3)</f>
        <v/>
      </c>
    </row>
    <row r="146" spans="1:6" ht="14.4" x14ac:dyDescent="0.2">
      <c r="A146" s="134">
        <v>144</v>
      </c>
      <c r="B146" s="137">
        <f>入力シート!C166</f>
        <v>0</v>
      </c>
      <c r="C146" s="137">
        <f>入力シート!D166</f>
        <v>0</v>
      </c>
      <c r="D146" s="137">
        <f>入力シート!E166</f>
        <v>0</v>
      </c>
      <c r="E146" s="137">
        <f>入力シート!F166</f>
        <v>0</v>
      </c>
      <c r="F146" s="139" t="str">
        <f>RIGHT(入力シート!I166,3)</f>
        <v/>
      </c>
    </row>
    <row r="147" spans="1:6" ht="14.4" x14ac:dyDescent="0.2">
      <c r="A147" s="134">
        <v>145</v>
      </c>
      <c r="B147" s="137">
        <f>入力シート!C167</f>
        <v>0</v>
      </c>
      <c r="C147" s="137">
        <f>入力シート!D167</f>
        <v>0</v>
      </c>
      <c r="D147" s="137">
        <f>入力シート!E167</f>
        <v>0</v>
      </c>
      <c r="E147" s="137">
        <f>入力シート!F167</f>
        <v>0</v>
      </c>
      <c r="F147" s="139" t="str">
        <f>RIGHT(入力シート!I167,3)</f>
        <v/>
      </c>
    </row>
    <row r="148" spans="1:6" ht="14.4" x14ac:dyDescent="0.2">
      <c r="A148" s="134">
        <v>146</v>
      </c>
      <c r="B148" s="137">
        <f>入力シート!C168</f>
        <v>0</v>
      </c>
      <c r="C148" s="137">
        <f>入力シート!D168</f>
        <v>0</v>
      </c>
      <c r="D148" s="137">
        <f>入力シート!E168</f>
        <v>0</v>
      </c>
      <c r="E148" s="137">
        <f>入力シート!F168</f>
        <v>0</v>
      </c>
      <c r="F148" s="139" t="str">
        <f>RIGHT(入力シート!I168,3)</f>
        <v/>
      </c>
    </row>
    <row r="149" spans="1:6" ht="14.4" x14ac:dyDescent="0.2">
      <c r="A149" s="134">
        <v>147</v>
      </c>
      <c r="B149" s="137">
        <f>入力シート!C169</f>
        <v>0</v>
      </c>
      <c r="C149" s="137">
        <f>入力シート!D169</f>
        <v>0</v>
      </c>
      <c r="D149" s="137">
        <f>入力シート!E169</f>
        <v>0</v>
      </c>
      <c r="E149" s="137">
        <f>入力シート!F169</f>
        <v>0</v>
      </c>
      <c r="F149" s="139" t="str">
        <f>RIGHT(入力シート!I169,3)</f>
        <v/>
      </c>
    </row>
    <row r="150" spans="1:6" ht="14.4" x14ac:dyDescent="0.2">
      <c r="A150" s="134">
        <v>148</v>
      </c>
      <c r="B150" s="137">
        <f>入力シート!C170</f>
        <v>0</v>
      </c>
      <c r="C150" s="137">
        <f>入力シート!D170</f>
        <v>0</v>
      </c>
      <c r="D150" s="137">
        <f>入力シート!E170</f>
        <v>0</v>
      </c>
      <c r="E150" s="137">
        <f>入力シート!F170</f>
        <v>0</v>
      </c>
      <c r="F150" s="139" t="str">
        <f>RIGHT(入力シート!I170,3)</f>
        <v/>
      </c>
    </row>
    <row r="151" spans="1:6" ht="14.4" x14ac:dyDescent="0.2">
      <c r="A151" s="134">
        <v>149</v>
      </c>
      <c r="B151" s="137">
        <f>入力シート!C171</f>
        <v>0</v>
      </c>
      <c r="C151" s="137">
        <f>入力シート!D171</f>
        <v>0</v>
      </c>
      <c r="D151" s="137">
        <f>入力シート!E171</f>
        <v>0</v>
      </c>
      <c r="E151" s="137">
        <f>入力シート!F171</f>
        <v>0</v>
      </c>
      <c r="F151" s="139" t="str">
        <f>RIGHT(入力シート!I171,3)</f>
        <v/>
      </c>
    </row>
    <row r="152" spans="1:6" ht="14.4" x14ac:dyDescent="0.2">
      <c r="A152" s="134">
        <v>150</v>
      </c>
      <c r="B152" s="137">
        <f>入力シート!C172</f>
        <v>0</v>
      </c>
      <c r="C152" s="137">
        <f>入力シート!D172</f>
        <v>0</v>
      </c>
      <c r="D152" s="137">
        <f>入力シート!E172</f>
        <v>0</v>
      </c>
      <c r="E152" s="137">
        <f>入力シート!F172</f>
        <v>0</v>
      </c>
      <c r="F152" s="139" t="str">
        <f>RIGHT(入力シート!I172,3)</f>
        <v/>
      </c>
    </row>
    <row r="153" spans="1:6" ht="14.4" x14ac:dyDescent="0.2">
      <c r="A153" s="134">
        <v>151</v>
      </c>
      <c r="B153" s="137">
        <f>入力シート!C173</f>
        <v>0</v>
      </c>
      <c r="C153" s="137">
        <f>入力シート!D173</f>
        <v>0</v>
      </c>
      <c r="D153" s="137">
        <f>入力シート!E173</f>
        <v>0</v>
      </c>
      <c r="E153" s="137">
        <f>入力シート!F173</f>
        <v>0</v>
      </c>
      <c r="F153" s="139" t="str">
        <f>RIGHT(入力シート!I173,3)</f>
        <v/>
      </c>
    </row>
    <row r="154" spans="1:6" ht="14.4" x14ac:dyDescent="0.2">
      <c r="A154" s="134">
        <v>152</v>
      </c>
      <c r="B154" s="137">
        <f>入力シート!C174</f>
        <v>0</v>
      </c>
      <c r="C154" s="137">
        <f>入力シート!D174</f>
        <v>0</v>
      </c>
      <c r="D154" s="137">
        <f>入力シート!E174</f>
        <v>0</v>
      </c>
      <c r="E154" s="137">
        <f>入力シート!F174</f>
        <v>0</v>
      </c>
      <c r="F154" s="139" t="str">
        <f>RIGHT(入力シート!I174,3)</f>
        <v/>
      </c>
    </row>
    <row r="155" spans="1:6" ht="14.4" x14ac:dyDescent="0.2">
      <c r="A155" s="134">
        <v>153</v>
      </c>
      <c r="B155" s="137">
        <f>入力シート!C175</f>
        <v>0</v>
      </c>
      <c r="C155" s="137">
        <f>入力シート!D175</f>
        <v>0</v>
      </c>
      <c r="D155" s="137">
        <f>入力シート!E175</f>
        <v>0</v>
      </c>
      <c r="E155" s="137">
        <f>入力シート!F175</f>
        <v>0</v>
      </c>
      <c r="F155" s="139" t="str">
        <f>RIGHT(入力シート!I175,3)</f>
        <v/>
      </c>
    </row>
    <row r="156" spans="1:6" ht="14.4" x14ac:dyDescent="0.2">
      <c r="A156" s="134">
        <v>154</v>
      </c>
      <c r="B156" s="137">
        <f>入力シート!C176</f>
        <v>0</v>
      </c>
      <c r="C156" s="137">
        <f>入力シート!D176</f>
        <v>0</v>
      </c>
      <c r="D156" s="137">
        <f>入力シート!E176</f>
        <v>0</v>
      </c>
      <c r="E156" s="137">
        <f>入力シート!F176</f>
        <v>0</v>
      </c>
      <c r="F156" s="139" t="str">
        <f>RIGHT(入力シート!I176,3)</f>
        <v/>
      </c>
    </row>
    <row r="157" spans="1:6" ht="14.4" x14ac:dyDescent="0.2">
      <c r="A157" s="134">
        <v>155</v>
      </c>
      <c r="B157" s="137">
        <f>入力シート!C177</f>
        <v>0</v>
      </c>
      <c r="C157" s="137">
        <f>入力シート!D177</f>
        <v>0</v>
      </c>
      <c r="D157" s="137">
        <f>入力シート!E177</f>
        <v>0</v>
      </c>
      <c r="E157" s="137">
        <f>入力シート!F177</f>
        <v>0</v>
      </c>
      <c r="F157" s="139" t="str">
        <f>RIGHT(入力シート!I177,3)</f>
        <v/>
      </c>
    </row>
    <row r="158" spans="1:6" ht="14.4" x14ac:dyDescent="0.2">
      <c r="A158" s="134">
        <v>156</v>
      </c>
      <c r="B158" s="137">
        <f>入力シート!C178</f>
        <v>0</v>
      </c>
      <c r="C158" s="137">
        <f>入力シート!D178</f>
        <v>0</v>
      </c>
      <c r="D158" s="137">
        <f>入力シート!E178</f>
        <v>0</v>
      </c>
      <c r="E158" s="137">
        <f>入力シート!F178</f>
        <v>0</v>
      </c>
      <c r="F158" s="139" t="str">
        <f>RIGHT(入力シート!I178,3)</f>
        <v/>
      </c>
    </row>
    <row r="159" spans="1:6" ht="14.4" x14ac:dyDescent="0.2">
      <c r="A159" s="134">
        <v>157</v>
      </c>
      <c r="B159" s="137">
        <f>入力シート!C179</f>
        <v>0</v>
      </c>
      <c r="C159" s="137">
        <f>入力シート!D179</f>
        <v>0</v>
      </c>
      <c r="D159" s="137">
        <f>入力シート!E179</f>
        <v>0</v>
      </c>
      <c r="E159" s="137">
        <f>入力シート!F179</f>
        <v>0</v>
      </c>
      <c r="F159" s="139" t="str">
        <f>RIGHT(入力シート!I179,3)</f>
        <v/>
      </c>
    </row>
    <row r="160" spans="1:6" ht="14.4" x14ac:dyDescent="0.2">
      <c r="A160" s="134">
        <v>158</v>
      </c>
      <c r="B160" s="137">
        <f>入力シート!C180</f>
        <v>0</v>
      </c>
      <c r="C160" s="137">
        <f>入力シート!D180</f>
        <v>0</v>
      </c>
      <c r="D160" s="137">
        <f>入力シート!E180</f>
        <v>0</v>
      </c>
      <c r="E160" s="137">
        <f>入力シート!F180</f>
        <v>0</v>
      </c>
      <c r="F160" s="139" t="str">
        <f>RIGHT(入力シート!I180,3)</f>
        <v/>
      </c>
    </row>
    <row r="161" spans="1:6" ht="14.4" x14ac:dyDescent="0.2">
      <c r="A161" s="134">
        <v>159</v>
      </c>
      <c r="B161" s="137">
        <f>入力シート!C181</f>
        <v>0</v>
      </c>
      <c r="C161" s="137">
        <f>入力シート!D181</f>
        <v>0</v>
      </c>
      <c r="D161" s="137">
        <f>入力シート!E181</f>
        <v>0</v>
      </c>
      <c r="E161" s="137">
        <f>入力シート!F181</f>
        <v>0</v>
      </c>
      <c r="F161" s="139" t="str">
        <f>RIGHT(入力シート!I181,3)</f>
        <v/>
      </c>
    </row>
    <row r="162" spans="1:6" ht="14.4" x14ac:dyDescent="0.2">
      <c r="A162" s="134">
        <v>160</v>
      </c>
      <c r="B162" s="137">
        <f>入力シート!C182</f>
        <v>0</v>
      </c>
      <c r="C162" s="137">
        <f>入力シート!D182</f>
        <v>0</v>
      </c>
      <c r="D162" s="137">
        <f>入力シート!E182</f>
        <v>0</v>
      </c>
      <c r="E162" s="137">
        <f>入力シート!F182</f>
        <v>0</v>
      </c>
      <c r="F162" s="139" t="str">
        <f>RIGHT(入力シート!I182,3)</f>
        <v/>
      </c>
    </row>
    <row r="163" spans="1:6" ht="14.4" x14ac:dyDescent="0.2">
      <c r="A163" s="134">
        <v>161</v>
      </c>
      <c r="B163" s="137">
        <f>入力シート!C183</f>
        <v>0</v>
      </c>
      <c r="C163" s="137">
        <f>入力シート!D183</f>
        <v>0</v>
      </c>
      <c r="D163" s="137">
        <f>入力シート!E183</f>
        <v>0</v>
      </c>
      <c r="E163" s="137">
        <f>入力シート!F183</f>
        <v>0</v>
      </c>
      <c r="F163" s="139" t="str">
        <f>RIGHT(入力シート!I183,3)</f>
        <v/>
      </c>
    </row>
    <row r="164" spans="1:6" ht="14.4" x14ac:dyDescent="0.2">
      <c r="A164" s="134">
        <v>162</v>
      </c>
      <c r="B164" s="137">
        <f>入力シート!C184</f>
        <v>0</v>
      </c>
      <c r="C164" s="137">
        <f>入力シート!D184</f>
        <v>0</v>
      </c>
      <c r="D164" s="137">
        <f>入力シート!E184</f>
        <v>0</v>
      </c>
      <c r="E164" s="137">
        <f>入力シート!F184</f>
        <v>0</v>
      </c>
      <c r="F164" s="139" t="str">
        <f>RIGHT(入力シート!I184,3)</f>
        <v/>
      </c>
    </row>
    <row r="165" spans="1:6" ht="14.4" x14ac:dyDescent="0.2">
      <c r="A165" s="134">
        <v>163</v>
      </c>
      <c r="B165" s="137">
        <f>入力シート!C185</f>
        <v>0</v>
      </c>
      <c r="C165" s="137">
        <f>入力シート!D185</f>
        <v>0</v>
      </c>
      <c r="D165" s="137">
        <f>入力シート!E185</f>
        <v>0</v>
      </c>
      <c r="E165" s="137">
        <f>入力シート!F185</f>
        <v>0</v>
      </c>
      <c r="F165" s="139" t="str">
        <f>RIGHT(入力シート!I185,3)</f>
        <v/>
      </c>
    </row>
    <row r="166" spans="1:6" ht="14.4" x14ac:dyDescent="0.2">
      <c r="A166" s="134">
        <v>164</v>
      </c>
      <c r="B166" s="137">
        <f>入力シート!C186</f>
        <v>0</v>
      </c>
      <c r="C166" s="137">
        <f>入力シート!D186</f>
        <v>0</v>
      </c>
      <c r="D166" s="137">
        <f>入力シート!E186</f>
        <v>0</v>
      </c>
      <c r="E166" s="137">
        <f>入力シート!F186</f>
        <v>0</v>
      </c>
      <c r="F166" s="139" t="str">
        <f>RIGHT(入力シート!I186,3)</f>
        <v/>
      </c>
    </row>
    <row r="167" spans="1:6" ht="14.4" x14ac:dyDescent="0.2">
      <c r="A167" s="134">
        <v>165</v>
      </c>
      <c r="B167" s="137">
        <f>入力シート!C187</f>
        <v>0</v>
      </c>
      <c r="C167" s="137">
        <f>入力シート!D187</f>
        <v>0</v>
      </c>
      <c r="D167" s="137">
        <f>入力シート!E187</f>
        <v>0</v>
      </c>
      <c r="E167" s="137">
        <f>入力シート!F187</f>
        <v>0</v>
      </c>
      <c r="F167" s="139" t="str">
        <f>RIGHT(入力シート!I187,3)</f>
        <v/>
      </c>
    </row>
    <row r="168" spans="1:6" ht="14.4" x14ac:dyDescent="0.2">
      <c r="A168" s="134">
        <v>166</v>
      </c>
      <c r="B168" s="137">
        <f>入力シート!C188</f>
        <v>0</v>
      </c>
      <c r="C168" s="137">
        <f>入力シート!D188</f>
        <v>0</v>
      </c>
      <c r="D168" s="137">
        <f>入力シート!E188</f>
        <v>0</v>
      </c>
      <c r="E168" s="137">
        <f>入力シート!F188</f>
        <v>0</v>
      </c>
      <c r="F168" s="139" t="str">
        <f>RIGHT(入力シート!I188,3)</f>
        <v/>
      </c>
    </row>
    <row r="169" spans="1:6" ht="14.4" x14ac:dyDescent="0.2">
      <c r="A169" s="134">
        <v>167</v>
      </c>
      <c r="B169" s="137">
        <f>入力シート!C189</f>
        <v>0</v>
      </c>
      <c r="C169" s="137">
        <f>入力シート!D189</f>
        <v>0</v>
      </c>
      <c r="D169" s="137">
        <f>入力シート!E189</f>
        <v>0</v>
      </c>
      <c r="E169" s="137">
        <f>入力シート!F189</f>
        <v>0</v>
      </c>
      <c r="F169" s="139" t="str">
        <f>RIGHT(入力シート!I189,3)</f>
        <v/>
      </c>
    </row>
    <row r="170" spans="1:6" ht="14.4" x14ac:dyDescent="0.2">
      <c r="A170" s="134">
        <v>168</v>
      </c>
      <c r="B170" s="137">
        <f>入力シート!C190</f>
        <v>0</v>
      </c>
      <c r="C170" s="137">
        <f>入力シート!D190</f>
        <v>0</v>
      </c>
      <c r="D170" s="137">
        <f>入力シート!E190</f>
        <v>0</v>
      </c>
      <c r="E170" s="137">
        <f>入力シート!F190</f>
        <v>0</v>
      </c>
      <c r="F170" s="139" t="str">
        <f>RIGHT(入力シート!I190,3)</f>
        <v/>
      </c>
    </row>
    <row r="171" spans="1:6" ht="14.4" x14ac:dyDescent="0.2">
      <c r="A171" s="134">
        <v>169</v>
      </c>
      <c r="B171" s="137">
        <f>入力シート!C191</f>
        <v>0</v>
      </c>
      <c r="C171" s="137">
        <f>入力シート!D191</f>
        <v>0</v>
      </c>
      <c r="D171" s="137">
        <f>入力シート!E191</f>
        <v>0</v>
      </c>
      <c r="E171" s="137">
        <f>入力シート!F191</f>
        <v>0</v>
      </c>
      <c r="F171" s="139" t="str">
        <f>RIGHT(入力シート!I191,3)</f>
        <v/>
      </c>
    </row>
    <row r="172" spans="1:6" ht="14.4" x14ac:dyDescent="0.2">
      <c r="A172" s="134">
        <v>170</v>
      </c>
      <c r="B172" s="137">
        <f>入力シート!C192</f>
        <v>0</v>
      </c>
      <c r="C172" s="137">
        <f>入力シート!D192</f>
        <v>0</v>
      </c>
      <c r="D172" s="137">
        <f>入力シート!E192</f>
        <v>0</v>
      </c>
      <c r="E172" s="137">
        <f>入力シート!F192</f>
        <v>0</v>
      </c>
      <c r="F172" s="139" t="str">
        <f>RIGHT(入力シート!I192,3)</f>
        <v/>
      </c>
    </row>
    <row r="173" spans="1:6" ht="14.4" x14ac:dyDescent="0.2">
      <c r="A173" s="134">
        <v>171</v>
      </c>
      <c r="B173" s="137">
        <f>入力シート!C193</f>
        <v>0</v>
      </c>
      <c r="C173" s="137">
        <f>入力シート!D193</f>
        <v>0</v>
      </c>
      <c r="D173" s="137">
        <f>入力シート!E193</f>
        <v>0</v>
      </c>
      <c r="E173" s="137">
        <f>入力シート!F193</f>
        <v>0</v>
      </c>
      <c r="F173" s="139" t="str">
        <f>RIGHT(入力シート!I193,3)</f>
        <v/>
      </c>
    </row>
    <row r="174" spans="1:6" ht="14.4" x14ac:dyDescent="0.2">
      <c r="A174" s="134">
        <v>172</v>
      </c>
      <c r="B174" s="137">
        <f>入力シート!C194</f>
        <v>0</v>
      </c>
      <c r="C174" s="137">
        <f>入力シート!D194</f>
        <v>0</v>
      </c>
      <c r="D174" s="137">
        <f>入力シート!E194</f>
        <v>0</v>
      </c>
      <c r="E174" s="137">
        <f>入力シート!F194</f>
        <v>0</v>
      </c>
      <c r="F174" s="139" t="str">
        <f>RIGHT(入力シート!I194,3)</f>
        <v/>
      </c>
    </row>
    <row r="175" spans="1:6" ht="14.4" x14ac:dyDescent="0.2">
      <c r="A175" s="134">
        <v>173</v>
      </c>
      <c r="B175" s="137">
        <f>入力シート!C195</f>
        <v>0</v>
      </c>
      <c r="C175" s="137">
        <f>入力シート!D195</f>
        <v>0</v>
      </c>
      <c r="D175" s="137">
        <f>入力シート!E195</f>
        <v>0</v>
      </c>
      <c r="E175" s="137">
        <f>入力シート!F195</f>
        <v>0</v>
      </c>
      <c r="F175" s="139" t="str">
        <f>RIGHT(入力シート!I195,3)</f>
        <v/>
      </c>
    </row>
    <row r="176" spans="1:6" ht="14.4" x14ac:dyDescent="0.2">
      <c r="A176" s="134">
        <v>174</v>
      </c>
      <c r="B176" s="137">
        <f>入力シート!C196</f>
        <v>0</v>
      </c>
      <c r="C176" s="137">
        <f>入力シート!D196</f>
        <v>0</v>
      </c>
      <c r="D176" s="137">
        <f>入力シート!E196</f>
        <v>0</v>
      </c>
      <c r="E176" s="137">
        <f>入力シート!F196</f>
        <v>0</v>
      </c>
      <c r="F176" s="139" t="str">
        <f>RIGHT(入力シート!I196,3)</f>
        <v/>
      </c>
    </row>
    <row r="177" spans="1:6" ht="14.4" x14ac:dyDescent="0.2">
      <c r="A177" s="134">
        <v>175</v>
      </c>
      <c r="B177" s="137">
        <f>入力シート!C197</f>
        <v>0</v>
      </c>
      <c r="C177" s="137">
        <f>入力シート!D197</f>
        <v>0</v>
      </c>
      <c r="D177" s="137">
        <f>入力シート!E197</f>
        <v>0</v>
      </c>
      <c r="E177" s="137">
        <f>入力シート!F197</f>
        <v>0</v>
      </c>
      <c r="F177" s="139" t="str">
        <f>RIGHT(入力シート!I197,3)</f>
        <v/>
      </c>
    </row>
    <row r="178" spans="1:6" ht="14.4" x14ac:dyDescent="0.2">
      <c r="A178" s="134">
        <v>176</v>
      </c>
      <c r="B178" s="137">
        <f>入力シート!C198</f>
        <v>0</v>
      </c>
      <c r="C178" s="137">
        <f>入力シート!D198</f>
        <v>0</v>
      </c>
      <c r="D178" s="137">
        <f>入力シート!E198</f>
        <v>0</v>
      </c>
      <c r="E178" s="137">
        <f>入力シート!F198</f>
        <v>0</v>
      </c>
      <c r="F178" s="139" t="str">
        <f>RIGHT(入力シート!I198,3)</f>
        <v/>
      </c>
    </row>
    <row r="179" spans="1:6" ht="14.4" x14ac:dyDescent="0.2">
      <c r="A179" s="134">
        <v>177</v>
      </c>
      <c r="B179" s="137">
        <f>入力シート!C199</f>
        <v>0</v>
      </c>
      <c r="C179" s="137">
        <f>入力シート!D199</f>
        <v>0</v>
      </c>
      <c r="D179" s="137">
        <f>入力シート!E199</f>
        <v>0</v>
      </c>
      <c r="E179" s="137">
        <f>入力シート!F199</f>
        <v>0</v>
      </c>
      <c r="F179" s="139" t="str">
        <f>RIGHT(入力シート!I199,3)</f>
        <v/>
      </c>
    </row>
    <row r="180" spans="1:6" ht="14.4" x14ac:dyDescent="0.2">
      <c r="A180" s="134">
        <v>178</v>
      </c>
      <c r="B180" s="137">
        <f>入力シート!C200</f>
        <v>0</v>
      </c>
      <c r="C180" s="137">
        <f>入力シート!D200</f>
        <v>0</v>
      </c>
      <c r="D180" s="137">
        <f>入力シート!E200</f>
        <v>0</v>
      </c>
      <c r="E180" s="137">
        <f>入力シート!F200</f>
        <v>0</v>
      </c>
      <c r="F180" s="139" t="str">
        <f>RIGHT(入力シート!I200,3)</f>
        <v/>
      </c>
    </row>
    <row r="181" spans="1:6" ht="14.4" x14ac:dyDescent="0.2">
      <c r="A181" s="134">
        <v>179</v>
      </c>
      <c r="B181" s="137">
        <f>入力シート!C201</f>
        <v>0</v>
      </c>
      <c r="C181" s="137">
        <f>入力シート!D201</f>
        <v>0</v>
      </c>
      <c r="D181" s="137">
        <f>入力シート!E201</f>
        <v>0</v>
      </c>
      <c r="E181" s="137">
        <f>入力シート!F201</f>
        <v>0</v>
      </c>
      <c r="F181" s="139" t="str">
        <f>RIGHT(入力シート!I201,3)</f>
        <v/>
      </c>
    </row>
    <row r="182" spans="1:6" ht="14.4" x14ac:dyDescent="0.2">
      <c r="A182" s="134">
        <v>180</v>
      </c>
      <c r="B182" s="137">
        <f>入力シート!C202</f>
        <v>0</v>
      </c>
      <c r="C182" s="137">
        <f>入力シート!D202</f>
        <v>0</v>
      </c>
      <c r="D182" s="137">
        <f>入力シート!E202</f>
        <v>0</v>
      </c>
      <c r="E182" s="137">
        <f>入力シート!F202</f>
        <v>0</v>
      </c>
      <c r="F182" s="139" t="str">
        <f>RIGHT(入力シート!I202,3)</f>
        <v/>
      </c>
    </row>
    <row r="183" spans="1:6" ht="14.4" x14ac:dyDescent="0.2">
      <c r="A183" s="134">
        <v>181</v>
      </c>
      <c r="B183" s="137">
        <f>入力シート!C203</f>
        <v>0</v>
      </c>
      <c r="C183" s="137">
        <f>入力シート!D203</f>
        <v>0</v>
      </c>
      <c r="D183" s="137">
        <f>入力シート!E203</f>
        <v>0</v>
      </c>
      <c r="E183" s="137">
        <f>入力シート!F203</f>
        <v>0</v>
      </c>
      <c r="F183" s="139" t="str">
        <f>RIGHT(入力シート!I203,3)</f>
        <v/>
      </c>
    </row>
    <row r="184" spans="1:6" ht="14.4" x14ac:dyDescent="0.2">
      <c r="A184" s="134">
        <v>182</v>
      </c>
      <c r="B184" s="137">
        <f>入力シート!C204</f>
        <v>0</v>
      </c>
      <c r="C184" s="137">
        <f>入力シート!D204</f>
        <v>0</v>
      </c>
      <c r="D184" s="137">
        <f>入力シート!E204</f>
        <v>0</v>
      </c>
      <c r="E184" s="137">
        <f>入力シート!F204</f>
        <v>0</v>
      </c>
      <c r="F184" s="139" t="str">
        <f>RIGHT(入力シート!I204,3)</f>
        <v/>
      </c>
    </row>
    <row r="185" spans="1:6" ht="14.4" x14ac:dyDescent="0.2">
      <c r="A185" s="134">
        <v>183</v>
      </c>
      <c r="B185" s="137">
        <f>入力シート!C205</f>
        <v>0</v>
      </c>
      <c r="C185" s="137">
        <f>入力シート!D205</f>
        <v>0</v>
      </c>
      <c r="D185" s="137">
        <f>入力シート!E205</f>
        <v>0</v>
      </c>
      <c r="E185" s="137">
        <f>入力シート!F205</f>
        <v>0</v>
      </c>
      <c r="F185" s="139" t="str">
        <f>RIGHT(入力シート!I205,3)</f>
        <v/>
      </c>
    </row>
    <row r="186" spans="1:6" ht="14.4" x14ac:dyDescent="0.2">
      <c r="A186" s="134">
        <v>184</v>
      </c>
      <c r="B186" s="137">
        <f>入力シート!C206</f>
        <v>0</v>
      </c>
      <c r="C186" s="137">
        <f>入力シート!D206</f>
        <v>0</v>
      </c>
      <c r="D186" s="137">
        <f>入力シート!E206</f>
        <v>0</v>
      </c>
      <c r="E186" s="137">
        <f>入力シート!F206</f>
        <v>0</v>
      </c>
      <c r="F186" s="139" t="str">
        <f>RIGHT(入力シート!I206,3)</f>
        <v/>
      </c>
    </row>
    <row r="187" spans="1:6" ht="14.4" x14ac:dyDescent="0.2">
      <c r="A187" s="134">
        <v>185</v>
      </c>
      <c r="B187" s="137">
        <f>入力シート!C207</f>
        <v>0</v>
      </c>
      <c r="C187" s="137">
        <f>入力シート!D207</f>
        <v>0</v>
      </c>
      <c r="D187" s="137">
        <f>入力シート!E207</f>
        <v>0</v>
      </c>
      <c r="E187" s="137">
        <f>入力シート!F207</f>
        <v>0</v>
      </c>
      <c r="F187" s="139" t="str">
        <f>RIGHT(入力シート!I207,3)</f>
        <v/>
      </c>
    </row>
    <row r="188" spans="1:6" ht="14.4" x14ac:dyDescent="0.2">
      <c r="A188" s="134">
        <v>186</v>
      </c>
      <c r="B188" s="137">
        <f>入力シート!C208</f>
        <v>0</v>
      </c>
      <c r="C188" s="137">
        <f>入力シート!D208</f>
        <v>0</v>
      </c>
      <c r="D188" s="137">
        <f>入力シート!E208</f>
        <v>0</v>
      </c>
      <c r="E188" s="137">
        <f>入力シート!F208</f>
        <v>0</v>
      </c>
      <c r="F188" s="139" t="str">
        <f>RIGHT(入力シート!I208,3)</f>
        <v/>
      </c>
    </row>
    <row r="189" spans="1:6" ht="14.4" x14ac:dyDescent="0.2">
      <c r="A189" s="134">
        <v>187</v>
      </c>
      <c r="B189" s="137">
        <f>入力シート!C209</f>
        <v>0</v>
      </c>
      <c r="C189" s="137">
        <f>入力シート!D209</f>
        <v>0</v>
      </c>
      <c r="D189" s="137">
        <f>入力シート!E209</f>
        <v>0</v>
      </c>
      <c r="E189" s="137">
        <f>入力シート!F209</f>
        <v>0</v>
      </c>
      <c r="F189" s="139" t="str">
        <f>RIGHT(入力シート!I209,3)</f>
        <v/>
      </c>
    </row>
    <row r="190" spans="1:6" ht="14.4" x14ac:dyDescent="0.2">
      <c r="A190" s="134">
        <v>188</v>
      </c>
      <c r="B190" s="137">
        <f>入力シート!C210</f>
        <v>0</v>
      </c>
      <c r="C190" s="137">
        <f>入力シート!D210</f>
        <v>0</v>
      </c>
      <c r="D190" s="137">
        <f>入力シート!E210</f>
        <v>0</v>
      </c>
      <c r="E190" s="137">
        <f>入力シート!F210</f>
        <v>0</v>
      </c>
      <c r="F190" s="139" t="str">
        <f>RIGHT(入力シート!I210,3)</f>
        <v/>
      </c>
    </row>
    <row r="191" spans="1:6" ht="14.4" x14ac:dyDescent="0.2">
      <c r="A191" s="134">
        <v>189</v>
      </c>
      <c r="B191" s="137">
        <f>入力シート!C211</f>
        <v>0</v>
      </c>
      <c r="C191" s="137">
        <f>入力シート!D211</f>
        <v>0</v>
      </c>
      <c r="D191" s="137">
        <f>入力シート!E211</f>
        <v>0</v>
      </c>
      <c r="E191" s="137">
        <f>入力シート!F211</f>
        <v>0</v>
      </c>
      <c r="F191" s="139" t="str">
        <f>RIGHT(入力シート!I211,3)</f>
        <v/>
      </c>
    </row>
    <row r="192" spans="1:6" ht="14.4" x14ac:dyDescent="0.2">
      <c r="A192" s="134">
        <v>190</v>
      </c>
      <c r="B192" s="137">
        <f>入力シート!C212</f>
        <v>0</v>
      </c>
      <c r="C192" s="137">
        <f>入力シート!D212</f>
        <v>0</v>
      </c>
      <c r="D192" s="137">
        <f>入力シート!E212</f>
        <v>0</v>
      </c>
      <c r="E192" s="137">
        <f>入力シート!F212</f>
        <v>0</v>
      </c>
      <c r="F192" s="139" t="str">
        <f>RIGHT(入力シート!I212,3)</f>
        <v/>
      </c>
    </row>
    <row r="193" spans="1:6" ht="14.4" x14ac:dyDescent="0.2">
      <c r="A193" s="134">
        <v>191</v>
      </c>
      <c r="B193" s="137">
        <f>入力シート!C213</f>
        <v>0</v>
      </c>
      <c r="C193" s="137">
        <f>入力シート!D213</f>
        <v>0</v>
      </c>
      <c r="D193" s="137">
        <f>入力シート!E213</f>
        <v>0</v>
      </c>
      <c r="E193" s="137">
        <f>入力シート!F213</f>
        <v>0</v>
      </c>
      <c r="F193" s="139" t="str">
        <f>RIGHT(入力シート!I213,3)</f>
        <v/>
      </c>
    </row>
    <row r="194" spans="1:6" ht="14.4" x14ac:dyDescent="0.2">
      <c r="A194" s="134">
        <v>192</v>
      </c>
      <c r="B194" s="137">
        <f>入力シート!C214</f>
        <v>0</v>
      </c>
      <c r="C194" s="137">
        <f>入力シート!D214</f>
        <v>0</v>
      </c>
      <c r="D194" s="137">
        <f>入力シート!E214</f>
        <v>0</v>
      </c>
      <c r="E194" s="137">
        <f>入力シート!F214</f>
        <v>0</v>
      </c>
      <c r="F194" s="139" t="str">
        <f>RIGHT(入力シート!I214,3)</f>
        <v/>
      </c>
    </row>
    <row r="195" spans="1:6" ht="14.4" x14ac:dyDescent="0.2">
      <c r="A195" s="134">
        <v>193</v>
      </c>
      <c r="B195" s="137">
        <f>入力シート!C215</f>
        <v>0</v>
      </c>
      <c r="C195" s="137">
        <f>入力シート!D215</f>
        <v>0</v>
      </c>
      <c r="D195" s="137">
        <f>入力シート!E215</f>
        <v>0</v>
      </c>
      <c r="E195" s="137">
        <f>入力シート!F215</f>
        <v>0</v>
      </c>
      <c r="F195" s="139" t="str">
        <f>RIGHT(入力シート!I215,3)</f>
        <v/>
      </c>
    </row>
    <row r="196" spans="1:6" ht="14.4" x14ac:dyDescent="0.2">
      <c r="A196" s="134">
        <v>194</v>
      </c>
      <c r="B196" s="137">
        <f>入力シート!C216</f>
        <v>0</v>
      </c>
      <c r="C196" s="137">
        <f>入力シート!D216</f>
        <v>0</v>
      </c>
      <c r="D196" s="137">
        <f>入力シート!E216</f>
        <v>0</v>
      </c>
      <c r="E196" s="137">
        <f>入力シート!F216</f>
        <v>0</v>
      </c>
      <c r="F196" s="139" t="str">
        <f>RIGHT(入力シート!I216,3)</f>
        <v/>
      </c>
    </row>
    <row r="197" spans="1:6" ht="14.4" x14ac:dyDescent="0.2">
      <c r="A197" s="134">
        <v>195</v>
      </c>
      <c r="B197" s="137">
        <f>入力シート!C217</f>
        <v>0</v>
      </c>
      <c r="C197" s="137">
        <f>入力シート!D217</f>
        <v>0</v>
      </c>
      <c r="D197" s="137">
        <f>入力シート!E217</f>
        <v>0</v>
      </c>
      <c r="E197" s="137">
        <f>入力シート!F217</f>
        <v>0</v>
      </c>
      <c r="F197" s="139" t="str">
        <f>RIGHT(入力シート!I217,3)</f>
        <v/>
      </c>
    </row>
    <row r="198" spans="1:6" ht="14.4" x14ac:dyDescent="0.2">
      <c r="A198" s="134">
        <v>196</v>
      </c>
      <c r="B198" s="137">
        <f>入力シート!C218</f>
        <v>0</v>
      </c>
      <c r="C198" s="137">
        <f>入力シート!D218</f>
        <v>0</v>
      </c>
      <c r="D198" s="137">
        <f>入力シート!E218</f>
        <v>0</v>
      </c>
      <c r="E198" s="137">
        <f>入力シート!F218</f>
        <v>0</v>
      </c>
      <c r="F198" s="139" t="str">
        <f>RIGHT(入力シート!I218,3)</f>
        <v/>
      </c>
    </row>
    <row r="199" spans="1:6" ht="14.4" x14ac:dyDescent="0.2">
      <c r="A199" s="134">
        <v>197</v>
      </c>
      <c r="B199" s="137">
        <f>入力シート!C219</f>
        <v>0</v>
      </c>
      <c r="C199" s="137">
        <f>入力シート!D219</f>
        <v>0</v>
      </c>
      <c r="D199" s="137">
        <f>入力シート!E219</f>
        <v>0</v>
      </c>
      <c r="E199" s="137">
        <f>入力シート!F219</f>
        <v>0</v>
      </c>
      <c r="F199" s="139" t="str">
        <f>RIGHT(入力シート!I219,3)</f>
        <v/>
      </c>
    </row>
    <row r="200" spans="1:6" ht="14.4" x14ac:dyDescent="0.2">
      <c r="A200" s="134">
        <v>198</v>
      </c>
      <c r="B200" s="137">
        <f>入力シート!C220</f>
        <v>0</v>
      </c>
      <c r="C200" s="137">
        <f>入力シート!D220</f>
        <v>0</v>
      </c>
      <c r="D200" s="137">
        <f>入力シート!E220</f>
        <v>0</v>
      </c>
      <c r="E200" s="137">
        <f>入力シート!F220</f>
        <v>0</v>
      </c>
      <c r="F200" s="139" t="str">
        <f>RIGHT(入力シート!I220,3)</f>
        <v/>
      </c>
    </row>
    <row r="201" spans="1:6" ht="14.4" x14ac:dyDescent="0.2">
      <c r="A201" s="134">
        <v>199</v>
      </c>
      <c r="B201" s="137">
        <f>入力シート!C221</f>
        <v>0</v>
      </c>
      <c r="C201" s="137">
        <f>入力シート!D221</f>
        <v>0</v>
      </c>
      <c r="D201" s="137">
        <f>入力シート!E221</f>
        <v>0</v>
      </c>
      <c r="E201" s="137">
        <f>入力シート!F221</f>
        <v>0</v>
      </c>
      <c r="F201" s="139" t="str">
        <f>RIGHT(入力シート!I221,3)</f>
        <v/>
      </c>
    </row>
    <row r="202" spans="1:6" ht="14.4" x14ac:dyDescent="0.2">
      <c r="A202" s="134">
        <v>200</v>
      </c>
      <c r="B202" s="137">
        <f>入力シート!C222</f>
        <v>0</v>
      </c>
      <c r="C202" s="137">
        <f>入力シート!D222</f>
        <v>0</v>
      </c>
      <c r="D202" s="137">
        <f>入力シート!E222</f>
        <v>0</v>
      </c>
      <c r="E202" s="137">
        <f>入力シート!F222</f>
        <v>0</v>
      </c>
      <c r="F202" s="139" t="str">
        <f>RIGHT(入力シート!I222,3)</f>
        <v/>
      </c>
    </row>
    <row r="203" spans="1:6" ht="14.4" x14ac:dyDescent="0.2">
      <c r="A203" s="134">
        <v>201</v>
      </c>
      <c r="B203" s="137">
        <f>入力シート!C223</f>
        <v>0</v>
      </c>
      <c r="C203" s="137">
        <f>入力シート!D223</f>
        <v>0</v>
      </c>
      <c r="D203" s="137">
        <f>入力シート!E223</f>
        <v>0</v>
      </c>
      <c r="E203" s="137">
        <f>入力シート!F223</f>
        <v>0</v>
      </c>
      <c r="F203" s="139" t="str">
        <f>RIGHT(入力シート!I223,3)</f>
        <v/>
      </c>
    </row>
    <row r="204" spans="1:6" ht="14.4" x14ac:dyDescent="0.2">
      <c r="A204" s="134">
        <v>202</v>
      </c>
      <c r="B204" s="137">
        <f>入力シート!C224</f>
        <v>0</v>
      </c>
      <c r="C204" s="137">
        <f>入力シート!D224</f>
        <v>0</v>
      </c>
      <c r="D204" s="137">
        <f>入力シート!E224</f>
        <v>0</v>
      </c>
      <c r="E204" s="137">
        <f>入力シート!F224</f>
        <v>0</v>
      </c>
      <c r="F204" s="139" t="str">
        <f>RIGHT(入力シート!I224,3)</f>
        <v/>
      </c>
    </row>
    <row r="205" spans="1:6" ht="14.4" x14ac:dyDescent="0.2">
      <c r="A205" s="134">
        <v>203</v>
      </c>
      <c r="B205" s="137">
        <f>入力シート!C225</f>
        <v>0</v>
      </c>
      <c r="C205" s="137">
        <f>入力シート!D225</f>
        <v>0</v>
      </c>
      <c r="D205" s="137">
        <f>入力シート!E225</f>
        <v>0</v>
      </c>
      <c r="E205" s="137">
        <f>入力シート!F225</f>
        <v>0</v>
      </c>
      <c r="F205" s="139" t="str">
        <f>RIGHT(入力シート!I225,3)</f>
        <v/>
      </c>
    </row>
    <row r="206" spans="1:6" ht="14.4" x14ac:dyDescent="0.2">
      <c r="A206" s="134">
        <v>204</v>
      </c>
      <c r="B206" s="137">
        <f>入力シート!C226</f>
        <v>0</v>
      </c>
      <c r="C206" s="137">
        <f>入力シート!D226</f>
        <v>0</v>
      </c>
      <c r="D206" s="137">
        <f>入力シート!E226</f>
        <v>0</v>
      </c>
      <c r="E206" s="137">
        <f>入力シート!F226</f>
        <v>0</v>
      </c>
      <c r="F206" s="139" t="str">
        <f>RIGHT(入力シート!I226,3)</f>
        <v/>
      </c>
    </row>
    <row r="207" spans="1:6" ht="14.4" x14ac:dyDescent="0.2">
      <c r="A207" s="134">
        <v>205</v>
      </c>
      <c r="B207" s="137">
        <f>入力シート!C227</f>
        <v>0</v>
      </c>
      <c r="C207" s="137">
        <f>入力シート!D227</f>
        <v>0</v>
      </c>
      <c r="D207" s="137">
        <f>入力シート!E227</f>
        <v>0</v>
      </c>
      <c r="E207" s="137">
        <f>入力シート!F227</f>
        <v>0</v>
      </c>
      <c r="F207" s="139" t="str">
        <f>RIGHT(入力シート!I227,3)</f>
        <v/>
      </c>
    </row>
    <row r="208" spans="1:6" ht="14.4" x14ac:dyDescent="0.2">
      <c r="A208" s="134">
        <v>206</v>
      </c>
      <c r="B208" s="137">
        <f>入力シート!C228</f>
        <v>0</v>
      </c>
      <c r="C208" s="137">
        <f>入力シート!D228</f>
        <v>0</v>
      </c>
      <c r="D208" s="137">
        <f>入力シート!E228</f>
        <v>0</v>
      </c>
      <c r="E208" s="137">
        <f>入力シート!F228</f>
        <v>0</v>
      </c>
      <c r="F208" s="139" t="str">
        <f>RIGHT(入力シート!I228,3)</f>
        <v/>
      </c>
    </row>
    <row r="209" spans="1:6" ht="14.4" x14ac:dyDescent="0.2">
      <c r="A209" s="134">
        <v>207</v>
      </c>
      <c r="B209" s="137">
        <f>入力シート!C229</f>
        <v>0</v>
      </c>
      <c r="C209" s="137">
        <f>入力シート!D229</f>
        <v>0</v>
      </c>
      <c r="D209" s="137">
        <f>入力シート!E229</f>
        <v>0</v>
      </c>
      <c r="E209" s="137">
        <f>入力シート!F229</f>
        <v>0</v>
      </c>
      <c r="F209" s="139" t="str">
        <f>RIGHT(入力シート!I229,3)</f>
        <v/>
      </c>
    </row>
    <row r="210" spans="1:6" ht="14.4" x14ac:dyDescent="0.2">
      <c r="A210" s="134">
        <v>208</v>
      </c>
      <c r="B210" s="137">
        <f>入力シート!C230</f>
        <v>0</v>
      </c>
      <c r="C210" s="137">
        <f>入力シート!D230</f>
        <v>0</v>
      </c>
      <c r="D210" s="137">
        <f>入力シート!E230</f>
        <v>0</v>
      </c>
      <c r="E210" s="137">
        <f>入力シート!F230</f>
        <v>0</v>
      </c>
      <c r="F210" s="139" t="str">
        <f>RIGHT(入力シート!I230,3)</f>
        <v/>
      </c>
    </row>
    <row r="211" spans="1:6" ht="14.4" x14ac:dyDescent="0.2">
      <c r="A211" s="134">
        <v>209</v>
      </c>
      <c r="B211" s="137">
        <f>入力シート!C231</f>
        <v>0</v>
      </c>
      <c r="C211" s="137">
        <f>入力シート!D231</f>
        <v>0</v>
      </c>
      <c r="D211" s="137">
        <f>入力シート!E231</f>
        <v>0</v>
      </c>
      <c r="E211" s="137">
        <f>入力シート!F231</f>
        <v>0</v>
      </c>
      <c r="F211" s="139" t="str">
        <f>RIGHT(入力シート!I231,3)</f>
        <v/>
      </c>
    </row>
    <row r="212" spans="1:6" ht="14.4" x14ac:dyDescent="0.2">
      <c r="A212" s="134">
        <v>210</v>
      </c>
      <c r="B212" s="137">
        <f>入力シート!C232</f>
        <v>0</v>
      </c>
      <c r="C212" s="137">
        <f>入力シート!D232</f>
        <v>0</v>
      </c>
      <c r="D212" s="137">
        <f>入力シート!E232</f>
        <v>0</v>
      </c>
      <c r="E212" s="137">
        <f>入力シート!F232</f>
        <v>0</v>
      </c>
      <c r="F212" s="139" t="str">
        <f>RIGHT(入力シート!I232,3)</f>
        <v/>
      </c>
    </row>
    <row r="213" spans="1:6" ht="14.4" x14ac:dyDescent="0.2">
      <c r="A213" s="134">
        <v>211</v>
      </c>
      <c r="B213" s="137">
        <f>入力シート!C233</f>
        <v>0</v>
      </c>
      <c r="C213" s="137">
        <f>入力シート!D233</f>
        <v>0</v>
      </c>
      <c r="D213" s="137">
        <f>入力シート!E233</f>
        <v>0</v>
      </c>
      <c r="E213" s="137">
        <f>入力シート!F233</f>
        <v>0</v>
      </c>
      <c r="F213" s="139" t="str">
        <f>RIGHT(入力シート!I233,3)</f>
        <v/>
      </c>
    </row>
    <row r="214" spans="1:6" ht="14.4" x14ac:dyDescent="0.2">
      <c r="A214" s="134">
        <v>212</v>
      </c>
      <c r="B214" s="137">
        <f>入力シート!C234</f>
        <v>0</v>
      </c>
      <c r="C214" s="137">
        <f>入力シート!D234</f>
        <v>0</v>
      </c>
      <c r="D214" s="137">
        <f>入力シート!E234</f>
        <v>0</v>
      </c>
      <c r="E214" s="137">
        <f>入力シート!F234</f>
        <v>0</v>
      </c>
      <c r="F214" s="139" t="str">
        <f>RIGHT(入力シート!I234,3)</f>
        <v/>
      </c>
    </row>
    <row r="215" spans="1:6" ht="14.4" x14ac:dyDescent="0.2">
      <c r="A215" s="134">
        <v>213</v>
      </c>
      <c r="B215" s="137">
        <f>入力シート!C235</f>
        <v>0</v>
      </c>
      <c r="C215" s="137">
        <f>入力シート!D235</f>
        <v>0</v>
      </c>
      <c r="D215" s="137">
        <f>入力シート!E235</f>
        <v>0</v>
      </c>
      <c r="E215" s="137">
        <f>入力シート!F235</f>
        <v>0</v>
      </c>
      <c r="F215" s="139" t="str">
        <f>RIGHT(入力シート!I235,3)</f>
        <v/>
      </c>
    </row>
    <row r="216" spans="1:6" ht="14.4" x14ac:dyDescent="0.2">
      <c r="A216" s="134">
        <v>214</v>
      </c>
      <c r="B216" s="137">
        <f>入力シート!C236</f>
        <v>0</v>
      </c>
      <c r="C216" s="137">
        <f>入力シート!D236</f>
        <v>0</v>
      </c>
      <c r="D216" s="137">
        <f>入力シート!E236</f>
        <v>0</v>
      </c>
      <c r="E216" s="137">
        <f>入力シート!F236</f>
        <v>0</v>
      </c>
      <c r="F216" s="139" t="str">
        <f>RIGHT(入力シート!I236,3)</f>
        <v/>
      </c>
    </row>
    <row r="217" spans="1:6" ht="14.4" x14ac:dyDescent="0.2">
      <c r="A217" s="134">
        <v>215</v>
      </c>
      <c r="B217" s="137">
        <f>入力シート!C237</f>
        <v>0</v>
      </c>
      <c r="C217" s="137">
        <f>入力シート!D237</f>
        <v>0</v>
      </c>
      <c r="D217" s="137">
        <f>入力シート!E237</f>
        <v>0</v>
      </c>
      <c r="E217" s="137">
        <f>入力シート!F237</f>
        <v>0</v>
      </c>
      <c r="F217" s="139" t="str">
        <f>RIGHT(入力シート!I237,3)</f>
        <v/>
      </c>
    </row>
    <row r="218" spans="1:6" ht="14.4" x14ac:dyDescent="0.2">
      <c r="A218" s="134">
        <v>216</v>
      </c>
      <c r="B218" s="137">
        <f>入力シート!C238</f>
        <v>0</v>
      </c>
      <c r="C218" s="137">
        <f>入力シート!D238</f>
        <v>0</v>
      </c>
      <c r="D218" s="137">
        <f>入力シート!E238</f>
        <v>0</v>
      </c>
      <c r="E218" s="137">
        <f>入力シート!F238</f>
        <v>0</v>
      </c>
      <c r="F218" s="139" t="str">
        <f>RIGHT(入力シート!I238,3)</f>
        <v/>
      </c>
    </row>
    <row r="219" spans="1:6" ht="14.4" x14ac:dyDescent="0.2">
      <c r="A219" s="134">
        <v>217</v>
      </c>
      <c r="B219" s="137">
        <f>入力シート!C239</f>
        <v>0</v>
      </c>
      <c r="C219" s="137">
        <f>入力シート!D239</f>
        <v>0</v>
      </c>
      <c r="D219" s="137">
        <f>入力シート!E239</f>
        <v>0</v>
      </c>
      <c r="E219" s="137">
        <f>入力シート!F239</f>
        <v>0</v>
      </c>
      <c r="F219" s="139" t="str">
        <f>RIGHT(入力シート!I239,3)</f>
        <v/>
      </c>
    </row>
    <row r="220" spans="1:6" ht="14.4" x14ac:dyDescent="0.2">
      <c r="A220" s="134">
        <v>218</v>
      </c>
      <c r="B220" s="137">
        <f>入力シート!C240</f>
        <v>0</v>
      </c>
      <c r="C220" s="137">
        <f>入力シート!D240</f>
        <v>0</v>
      </c>
      <c r="D220" s="137">
        <f>入力シート!E240</f>
        <v>0</v>
      </c>
      <c r="E220" s="137">
        <f>入力シート!F240</f>
        <v>0</v>
      </c>
      <c r="F220" s="139" t="str">
        <f>RIGHT(入力シート!I240,3)</f>
        <v/>
      </c>
    </row>
    <row r="221" spans="1:6" ht="14.4" x14ac:dyDescent="0.2">
      <c r="A221" s="134">
        <v>219</v>
      </c>
      <c r="B221" s="137">
        <f>入力シート!C241</f>
        <v>0</v>
      </c>
      <c r="C221" s="137">
        <f>入力シート!D241</f>
        <v>0</v>
      </c>
      <c r="D221" s="137">
        <f>入力シート!E241</f>
        <v>0</v>
      </c>
      <c r="E221" s="137">
        <f>入力シート!F241</f>
        <v>0</v>
      </c>
      <c r="F221" s="139" t="str">
        <f>RIGHT(入力シート!I241,3)</f>
        <v/>
      </c>
    </row>
    <row r="222" spans="1:6" ht="14.4" x14ac:dyDescent="0.2">
      <c r="A222" s="134">
        <v>220</v>
      </c>
      <c r="B222" s="137">
        <f>入力シート!C242</f>
        <v>0</v>
      </c>
      <c r="C222" s="137">
        <f>入力シート!D242</f>
        <v>0</v>
      </c>
      <c r="D222" s="137">
        <f>入力シート!E242</f>
        <v>0</v>
      </c>
      <c r="E222" s="137">
        <f>入力シート!F242</f>
        <v>0</v>
      </c>
      <c r="F222" s="139" t="str">
        <f>RIGHT(入力シート!I242,3)</f>
        <v/>
      </c>
    </row>
    <row r="223" spans="1:6" ht="14.4" x14ac:dyDescent="0.2">
      <c r="A223" s="134">
        <v>221</v>
      </c>
      <c r="B223" s="137">
        <f>入力シート!C243</f>
        <v>0</v>
      </c>
      <c r="C223" s="137">
        <f>入力シート!D243</f>
        <v>0</v>
      </c>
      <c r="D223" s="137">
        <f>入力シート!E243</f>
        <v>0</v>
      </c>
      <c r="E223" s="137">
        <f>入力シート!F243</f>
        <v>0</v>
      </c>
      <c r="F223" s="139" t="str">
        <f>RIGHT(入力シート!I243,3)</f>
        <v/>
      </c>
    </row>
    <row r="224" spans="1:6" ht="14.4" x14ac:dyDescent="0.2">
      <c r="A224" s="134">
        <v>222</v>
      </c>
      <c r="B224" s="137">
        <f>入力シート!C244</f>
        <v>0</v>
      </c>
      <c r="C224" s="137">
        <f>入力シート!D244</f>
        <v>0</v>
      </c>
      <c r="D224" s="137">
        <f>入力シート!E244</f>
        <v>0</v>
      </c>
      <c r="E224" s="137">
        <f>入力シート!F244</f>
        <v>0</v>
      </c>
      <c r="F224" s="139" t="str">
        <f>RIGHT(入力シート!I244,3)</f>
        <v/>
      </c>
    </row>
    <row r="225" spans="1:6" ht="14.4" x14ac:dyDescent="0.2">
      <c r="A225" s="134">
        <v>223</v>
      </c>
      <c r="B225" s="137">
        <f>入力シート!C245</f>
        <v>0</v>
      </c>
      <c r="C225" s="137">
        <f>入力シート!D245</f>
        <v>0</v>
      </c>
      <c r="D225" s="137">
        <f>入力シート!E245</f>
        <v>0</v>
      </c>
      <c r="E225" s="137">
        <f>入力シート!F245</f>
        <v>0</v>
      </c>
      <c r="F225" s="139" t="str">
        <f>RIGHT(入力シート!I245,3)</f>
        <v/>
      </c>
    </row>
    <row r="226" spans="1:6" ht="14.4" x14ac:dyDescent="0.2">
      <c r="A226" s="134">
        <v>224</v>
      </c>
      <c r="B226" s="137">
        <f>入力シート!C246</f>
        <v>0</v>
      </c>
      <c r="C226" s="137">
        <f>入力シート!D246</f>
        <v>0</v>
      </c>
      <c r="D226" s="137">
        <f>入力シート!E246</f>
        <v>0</v>
      </c>
      <c r="E226" s="137">
        <f>入力シート!F246</f>
        <v>0</v>
      </c>
      <c r="F226" s="139" t="str">
        <f>RIGHT(入力シート!I246,3)</f>
        <v/>
      </c>
    </row>
    <row r="227" spans="1:6" ht="14.4" x14ac:dyDescent="0.2">
      <c r="A227" s="134">
        <v>225</v>
      </c>
      <c r="B227" s="137">
        <f>入力シート!C247</f>
        <v>0</v>
      </c>
      <c r="C227" s="137">
        <f>入力シート!D247</f>
        <v>0</v>
      </c>
      <c r="D227" s="137">
        <f>入力シート!E247</f>
        <v>0</v>
      </c>
      <c r="E227" s="137">
        <f>入力シート!F247</f>
        <v>0</v>
      </c>
      <c r="F227" s="139" t="str">
        <f>RIGHT(入力シート!I247,3)</f>
        <v/>
      </c>
    </row>
    <row r="228" spans="1:6" ht="14.4" x14ac:dyDescent="0.2">
      <c r="A228" s="134">
        <v>226</v>
      </c>
      <c r="B228" s="137">
        <f>入力シート!C248</f>
        <v>0</v>
      </c>
      <c r="C228" s="137">
        <f>入力シート!D248</f>
        <v>0</v>
      </c>
      <c r="D228" s="137">
        <f>入力シート!E248</f>
        <v>0</v>
      </c>
      <c r="E228" s="137">
        <f>入力シート!F248</f>
        <v>0</v>
      </c>
      <c r="F228" s="139" t="str">
        <f>RIGHT(入力シート!I248,3)</f>
        <v/>
      </c>
    </row>
    <row r="229" spans="1:6" ht="14.4" x14ac:dyDescent="0.2">
      <c r="A229" s="134">
        <v>227</v>
      </c>
      <c r="B229" s="137">
        <f>入力シート!C249</f>
        <v>0</v>
      </c>
      <c r="C229" s="137">
        <f>入力シート!D249</f>
        <v>0</v>
      </c>
      <c r="D229" s="137">
        <f>入力シート!E249</f>
        <v>0</v>
      </c>
      <c r="E229" s="137">
        <f>入力シート!F249</f>
        <v>0</v>
      </c>
      <c r="F229" s="139" t="str">
        <f>RIGHT(入力シート!I249,3)</f>
        <v/>
      </c>
    </row>
    <row r="230" spans="1:6" ht="14.4" x14ac:dyDescent="0.2">
      <c r="A230" s="134">
        <v>228</v>
      </c>
      <c r="B230" s="137">
        <f>入力シート!C250</f>
        <v>0</v>
      </c>
      <c r="C230" s="137">
        <f>入力シート!D250</f>
        <v>0</v>
      </c>
      <c r="D230" s="137">
        <f>入力シート!E250</f>
        <v>0</v>
      </c>
      <c r="E230" s="137">
        <f>入力シート!F250</f>
        <v>0</v>
      </c>
      <c r="F230" s="139" t="str">
        <f>RIGHT(入力シート!I250,3)</f>
        <v/>
      </c>
    </row>
    <row r="231" spans="1:6" ht="14.4" x14ac:dyDescent="0.2">
      <c r="A231" s="134">
        <v>229</v>
      </c>
      <c r="B231" s="137">
        <f>入力シート!C251</f>
        <v>0</v>
      </c>
      <c r="C231" s="137">
        <f>入力シート!D251</f>
        <v>0</v>
      </c>
      <c r="D231" s="137">
        <f>入力シート!E251</f>
        <v>0</v>
      </c>
      <c r="E231" s="137">
        <f>入力シート!F251</f>
        <v>0</v>
      </c>
      <c r="F231" s="139" t="str">
        <f>RIGHT(入力シート!I251,3)</f>
        <v/>
      </c>
    </row>
    <row r="232" spans="1:6" ht="14.4" x14ac:dyDescent="0.2">
      <c r="A232" s="134">
        <v>230</v>
      </c>
      <c r="B232" s="137">
        <f>入力シート!C252</f>
        <v>0</v>
      </c>
      <c r="C232" s="137">
        <f>入力シート!D252</f>
        <v>0</v>
      </c>
      <c r="D232" s="137">
        <f>入力シート!E252</f>
        <v>0</v>
      </c>
      <c r="E232" s="137">
        <f>入力シート!F252</f>
        <v>0</v>
      </c>
      <c r="F232" s="139" t="str">
        <f>RIGHT(入力シート!I252,3)</f>
        <v/>
      </c>
    </row>
    <row r="233" spans="1:6" ht="14.4" x14ac:dyDescent="0.2">
      <c r="A233" s="134">
        <v>231</v>
      </c>
      <c r="B233" s="137">
        <f>入力シート!C253</f>
        <v>0</v>
      </c>
      <c r="C233" s="137">
        <f>入力シート!D253</f>
        <v>0</v>
      </c>
      <c r="D233" s="137">
        <f>入力シート!E253</f>
        <v>0</v>
      </c>
      <c r="E233" s="137">
        <f>入力シート!F253</f>
        <v>0</v>
      </c>
      <c r="F233" s="139" t="str">
        <f>RIGHT(入力シート!I253,3)</f>
        <v/>
      </c>
    </row>
    <row r="234" spans="1:6" ht="14.4" x14ac:dyDescent="0.2">
      <c r="A234" s="134">
        <v>232</v>
      </c>
      <c r="B234" s="137">
        <f>入力シート!C254</f>
        <v>0</v>
      </c>
      <c r="C234" s="137">
        <f>入力シート!D254</f>
        <v>0</v>
      </c>
      <c r="D234" s="137">
        <f>入力シート!E254</f>
        <v>0</v>
      </c>
      <c r="E234" s="137">
        <f>入力シート!F254</f>
        <v>0</v>
      </c>
      <c r="F234" s="139" t="str">
        <f>RIGHT(入力シート!I254,3)</f>
        <v/>
      </c>
    </row>
    <row r="235" spans="1:6" ht="14.4" x14ac:dyDescent="0.2">
      <c r="A235" s="134">
        <v>233</v>
      </c>
      <c r="B235" s="137">
        <f>入力シート!C255</f>
        <v>0</v>
      </c>
      <c r="C235" s="137">
        <f>入力シート!D255</f>
        <v>0</v>
      </c>
      <c r="D235" s="137">
        <f>入力シート!E255</f>
        <v>0</v>
      </c>
      <c r="E235" s="137">
        <f>入力シート!F255</f>
        <v>0</v>
      </c>
      <c r="F235" s="139" t="str">
        <f>RIGHT(入力シート!I255,3)</f>
        <v/>
      </c>
    </row>
    <row r="236" spans="1:6" ht="14.4" x14ac:dyDescent="0.2">
      <c r="A236" s="134">
        <v>234</v>
      </c>
      <c r="B236" s="137">
        <f>入力シート!C256</f>
        <v>0</v>
      </c>
      <c r="C236" s="137">
        <f>入力シート!D256</f>
        <v>0</v>
      </c>
      <c r="D236" s="137">
        <f>入力シート!E256</f>
        <v>0</v>
      </c>
      <c r="E236" s="137">
        <f>入力シート!F256</f>
        <v>0</v>
      </c>
      <c r="F236" s="139" t="str">
        <f>RIGHT(入力シート!I256,3)</f>
        <v/>
      </c>
    </row>
    <row r="237" spans="1:6" ht="14.4" x14ac:dyDescent="0.2">
      <c r="A237" s="134">
        <v>235</v>
      </c>
      <c r="B237" s="137">
        <f>入力シート!C257</f>
        <v>0</v>
      </c>
      <c r="C237" s="137">
        <f>入力シート!D257</f>
        <v>0</v>
      </c>
      <c r="D237" s="137">
        <f>入力シート!E257</f>
        <v>0</v>
      </c>
      <c r="E237" s="137">
        <f>入力シート!F257</f>
        <v>0</v>
      </c>
      <c r="F237" s="139" t="str">
        <f>RIGHT(入力シート!I257,3)</f>
        <v/>
      </c>
    </row>
    <row r="238" spans="1:6" ht="14.4" x14ac:dyDescent="0.2">
      <c r="A238" s="134">
        <v>236</v>
      </c>
      <c r="B238" s="137">
        <f>入力シート!C258</f>
        <v>0</v>
      </c>
      <c r="C238" s="137">
        <f>入力シート!D258</f>
        <v>0</v>
      </c>
      <c r="D238" s="137">
        <f>入力シート!E258</f>
        <v>0</v>
      </c>
      <c r="E238" s="137">
        <f>入力シート!F258</f>
        <v>0</v>
      </c>
      <c r="F238" s="139" t="str">
        <f>RIGHT(入力シート!I258,3)</f>
        <v/>
      </c>
    </row>
    <row r="239" spans="1:6" ht="14.4" x14ac:dyDescent="0.2">
      <c r="A239" s="134">
        <v>237</v>
      </c>
      <c r="B239" s="137">
        <f>入力シート!C259</f>
        <v>0</v>
      </c>
      <c r="C239" s="137">
        <f>入力シート!D259</f>
        <v>0</v>
      </c>
      <c r="D239" s="137">
        <f>入力シート!E259</f>
        <v>0</v>
      </c>
      <c r="E239" s="137">
        <f>入力シート!F259</f>
        <v>0</v>
      </c>
      <c r="F239" s="139" t="str">
        <f>RIGHT(入力シート!I259,3)</f>
        <v/>
      </c>
    </row>
    <row r="240" spans="1:6" ht="14.4" x14ac:dyDescent="0.2">
      <c r="A240" s="134">
        <v>238</v>
      </c>
      <c r="B240" s="137">
        <f>入力シート!C260</f>
        <v>0</v>
      </c>
      <c r="C240" s="137">
        <f>入力シート!D260</f>
        <v>0</v>
      </c>
      <c r="D240" s="137">
        <f>入力シート!E260</f>
        <v>0</v>
      </c>
      <c r="E240" s="137">
        <f>入力シート!F260</f>
        <v>0</v>
      </c>
      <c r="F240" s="139" t="str">
        <f>RIGHT(入力シート!I260,3)</f>
        <v/>
      </c>
    </row>
    <row r="241" spans="1:6" ht="14.4" x14ac:dyDescent="0.2">
      <c r="A241" s="134">
        <v>239</v>
      </c>
      <c r="B241" s="137">
        <f>入力シート!C261</f>
        <v>0</v>
      </c>
      <c r="C241" s="137">
        <f>入力シート!D261</f>
        <v>0</v>
      </c>
      <c r="D241" s="137">
        <f>入力シート!E261</f>
        <v>0</v>
      </c>
      <c r="E241" s="137">
        <f>入力シート!F261</f>
        <v>0</v>
      </c>
      <c r="F241" s="139" t="str">
        <f>RIGHT(入力シート!I261,3)</f>
        <v/>
      </c>
    </row>
    <row r="242" spans="1:6" ht="14.4" x14ac:dyDescent="0.2">
      <c r="A242" s="134">
        <v>240</v>
      </c>
      <c r="B242" s="137">
        <f>入力シート!C262</f>
        <v>0</v>
      </c>
      <c r="C242" s="137">
        <f>入力シート!D262</f>
        <v>0</v>
      </c>
      <c r="D242" s="137">
        <f>入力シート!E262</f>
        <v>0</v>
      </c>
      <c r="E242" s="137">
        <f>入力シート!F262</f>
        <v>0</v>
      </c>
      <c r="F242" s="139" t="str">
        <f>RIGHT(入力シート!I262,3)</f>
        <v/>
      </c>
    </row>
    <row r="243" spans="1:6" ht="14.4" x14ac:dyDescent="0.2">
      <c r="A243" s="134">
        <v>241</v>
      </c>
      <c r="B243" s="137">
        <f>入力シート!C263</f>
        <v>0</v>
      </c>
      <c r="C243" s="137">
        <f>入力シート!D263</f>
        <v>0</v>
      </c>
      <c r="D243" s="137">
        <f>入力シート!E263</f>
        <v>0</v>
      </c>
      <c r="E243" s="137">
        <f>入力シート!F263</f>
        <v>0</v>
      </c>
      <c r="F243" s="139" t="str">
        <f>RIGHT(入力シート!I263,3)</f>
        <v/>
      </c>
    </row>
    <row r="244" spans="1:6" ht="14.4" x14ac:dyDescent="0.2">
      <c r="A244" s="134">
        <v>242</v>
      </c>
      <c r="B244" s="137">
        <f>入力シート!C264</f>
        <v>0</v>
      </c>
      <c r="C244" s="137">
        <f>入力シート!D264</f>
        <v>0</v>
      </c>
      <c r="D244" s="137">
        <f>入力シート!E264</f>
        <v>0</v>
      </c>
      <c r="E244" s="137">
        <f>入力シート!F264</f>
        <v>0</v>
      </c>
      <c r="F244" s="139" t="str">
        <f>RIGHT(入力シート!I264,3)</f>
        <v/>
      </c>
    </row>
    <row r="245" spans="1:6" ht="14.4" x14ac:dyDescent="0.2">
      <c r="A245" s="134">
        <v>243</v>
      </c>
      <c r="B245" s="137">
        <f>入力シート!C265</f>
        <v>0</v>
      </c>
      <c r="C245" s="137">
        <f>入力シート!D265</f>
        <v>0</v>
      </c>
      <c r="D245" s="137">
        <f>入力シート!E265</f>
        <v>0</v>
      </c>
      <c r="E245" s="137">
        <f>入力シート!F265</f>
        <v>0</v>
      </c>
      <c r="F245" s="139" t="str">
        <f>RIGHT(入力シート!I265,3)</f>
        <v/>
      </c>
    </row>
    <row r="246" spans="1:6" ht="14.4" x14ac:dyDescent="0.2">
      <c r="A246" s="134">
        <v>244</v>
      </c>
      <c r="B246" s="137">
        <f>入力シート!C266</f>
        <v>0</v>
      </c>
      <c r="C246" s="137">
        <f>入力シート!D266</f>
        <v>0</v>
      </c>
      <c r="D246" s="137">
        <f>入力シート!E266</f>
        <v>0</v>
      </c>
      <c r="E246" s="137">
        <f>入力シート!F266</f>
        <v>0</v>
      </c>
      <c r="F246" s="139" t="str">
        <f>RIGHT(入力シート!I266,3)</f>
        <v/>
      </c>
    </row>
    <row r="247" spans="1:6" ht="14.4" x14ac:dyDescent="0.2">
      <c r="A247" s="134">
        <v>245</v>
      </c>
      <c r="B247" s="137">
        <f>入力シート!C267</f>
        <v>0</v>
      </c>
      <c r="C247" s="137">
        <f>入力シート!D267</f>
        <v>0</v>
      </c>
      <c r="D247" s="137">
        <f>入力シート!E267</f>
        <v>0</v>
      </c>
      <c r="E247" s="137">
        <f>入力シート!F267</f>
        <v>0</v>
      </c>
      <c r="F247" s="139" t="str">
        <f>RIGHT(入力シート!I267,3)</f>
        <v/>
      </c>
    </row>
    <row r="248" spans="1:6" ht="14.4" x14ac:dyDescent="0.2">
      <c r="A248" s="134">
        <v>246</v>
      </c>
      <c r="B248" s="137">
        <f>入力シート!C268</f>
        <v>0</v>
      </c>
      <c r="C248" s="137">
        <f>入力シート!D268</f>
        <v>0</v>
      </c>
      <c r="D248" s="137">
        <f>入力シート!E268</f>
        <v>0</v>
      </c>
      <c r="E248" s="137">
        <f>入力シート!F268</f>
        <v>0</v>
      </c>
      <c r="F248" s="139" t="str">
        <f>RIGHT(入力シート!I268,3)</f>
        <v/>
      </c>
    </row>
    <row r="249" spans="1:6" ht="14.4" x14ac:dyDescent="0.2">
      <c r="A249" s="134">
        <v>247</v>
      </c>
      <c r="B249" s="137">
        <f>入力シート!C269</f>
        <v>0</v>
      </c>
      <c r="C249" s="137">
        <f>入力シート!D269</f>
        <v>0</v>
      </c>
      <c r="D249" s="137">
        <f>入力シート!E269</f>
        <v>0</v>
      </c>
      <c r="E249" s="137">
        <f>入力シート!F269</f>
        <v>0</v>
      </c>
      <c r="F249" s="139" t="str">
        <f>RIGHT(入力シート!I269,3)</f>
        <v/>
      </c>
    </row>
    <row r="250" spans="1:6" ht="14.4" x14ac:dyDescent="0.2">
      <c r="A250" s="134">
        <v>248</v>
      </c>
      <c r="B250" s="137">
        <f>入力シート!C270</f>
        <v>0</v>
      </c>
      <c r="C250" s="137">
        <f>入力シート!D270</f>
        <v>0</v>
      </c>
      <c r="D250" s="137">
        <f>入力シート!E270</f>
        <v>0</v>
      </c>
      <c r="E250" s="137">
        <f>入力シート!F270</f>
        <v>0</v>
      </c>
      <c r="F250" s="139" t="str">
        <f>RIGHT(入力シート!I270,3)</f>
        <v/>
      </c>
    </row>
    <row r="251" spans="1:6" ht="14.4" x14ac:dyDescent="0.2">
      <c r="A251" s="134">
        <v>249</v>
      </c>
      <c r="B251" s="137">
        <f>入力シート!C271</f>
        <v>0</v>
      </c>
      <c r="C251" s="137">
        <f>入力シート!D271</f>
        <v>0</v>
      </c>
      <c r="D251" s="137">
        <f>入力シート!E271</f>
        <v>0</v>
      </c>
      <c r="E251" s="137">
        <f>入力シート!F271</f>
        <v>0</v>
      </c>
      <c r="F251" s="139" t="str">
        <f>RIGHT(入力シート!I271,3)</f>
        <v/>
      </c>
    </row>
    <row r="252" spans="1:6" ht="14.4" x14ac:dyDescent="0.2">
      <c r="A252" s="134">
        <v>250</v>
      </c>
      <c r="B252" s="137">
        <f>入力シート!C272</f>
        <v>0</v>
      </c>
      <c r="C252" s="137">
        <f>入力シート!D272</f>
        <v>0</v>
      </c>
      <c r="D252" s="137">
        <f>入力シート!E272</f>
        <v>0</v>
      </c>
      <c r="E252" s="137">
        <f>入力シート!F272</f>
        <v>0</v>
      </c>
      <c r="F252" s="139" t="str">
        <f>RIGHT(入力シート!I272,3)</f>
        <v/>
      </c>
    </row>
    <row r="253" spans="1:6" ht="14.4" x14ac:dyDescent="0.2">
      <c r="A253" s="134">
        <v>251</v>
      </c>
      <c r="B253" s="137">
        <f>入力シート!C273</f>
        <v>0</v>
      </c>
      <c r="C253" s="137">
        <f>入力シート!D273</f>
        <v>0</v>
      </c>
      <c r="D253" s="137">
        <f>入力シート!E273</f>
        <v>0</v>
      </c>
      <c r="E253" s="137">
        <f>入力シート!F273</f>
        <v>0</v>
      </c>
      <c r="F253" s="139" t="str">
        <f>RIGHT(入力シート!I273,3)</f>
        <v/>
      </c>
    </row>
    <row r="254" spans="1:6" ht="14.4" x14ac:dyDescent="0.2">
      <c r="A254" s="134">
        <v>252</v>
      </c>
      <c r="B254" s="137">
        <f>入力シート!C274</f>
        <v>0</v>
      </c>
      <c r="C254" s="137">
        <f>入力シート!D274</f>
        <v>0</v>
      </c>
      <c r="D254" s="137">
        <f>入力シート!E274</f>
        <v>0</v>
      </c>
      <c r="E254" s="137">
        <f>入力シート!F274</f>
        <v>0</v>
      </c>
      <c r="F254" s="139" t="str">
        <f>RIGHT(入力シート!I274,3)</f>
        <v/>
      </c>
    </row>
    <row r="255" spans="1:6" ht="14.4" x14ac:dyDescent="0.2">
      <c r="A255" s="134">
        <v>253</v>
      </c>
      <c r="B255" s="137">
        <f>入力シート!C275</f>
        <v>0</v>
      </c>
      <c r="C255" s="137">
        <f>入力シート!D275</f>
        <v>0</v>
      </c>
      <c r="D255" s="137">
        <f>入力シート!E275</f>
        <v>0</v>
      </c>
      <c r="E255" s="137">
        <f>入力シート!F275</f>
        <v>0</v>
      </c>
      <c r="F255" s="139" t="str">
        <f>RIGHT(入力シート!I275,3)</f>
        <v/>
      </c>
    </row>
    <row r="256" spans="1:6" ht="14.4" x14ac:dyDescent="0.2">
      <c r="A256" s="134">
        <v>254</v>
      </c>
      <c r="B256" s="137">
        <f>入力シート!C276</f>
        <v>0</v>
      </c>
      <c r="C256" s="137">
        <f>入力シート!D276</f>
        <v>0</v>
      </c>
      <c r="D256" s="137">
        <f>入力シート!E276</f>
        <v>0</v>
      </c>
      <c r="E256" s="137">
        <f>入力シート!F276</f>
        <v>0</v>
      </c>
      <c r="F256" s="139" t="str">
        <f>RIGHT(入力シート!I276,3)</f>
        <v/>
      </c>
    </row>
    <row r="257" spans="1:6" ht="14.4" x14ac:dyDescent="0.2">
      <c r="A257" s="134">
        <v>255</v>
      </c>
      <c r="B257" s="137">
        <f>入力シート!C277</f>
        <v>0</v>
      </c>
      <c r="C257" s="137">
        <f>入力シート!D277</f>
        <v>0</v>
      </c>
      <c r="D257" s="137">
        <f>入力シート!E277</f>
        <v>0</v>
      </c>
      <c r="E257" s="137">
        <f>入力シート!F277</f>
        <v>0</v>
      </c>
      <c r="F257" s="139" t="str">
        <f>RIGHT(入力シート!I277,3)</f>
        <v/>
      </c>
    </row>
    <row r="258" spans="1:6" ht="14.4" x14ac:dyDescent="0.2">
      <c r="A258" s="134">
        <v>256</v>
      </c>
      <c r="B258" s="137">
        <f>入力シート!C278</f>
        <v>0</v>
      </c>
      <c r="C258" s="137">
        <f>入力シート!D278</f>
        <v>0</v>
      </c>
      <c r="D258" s="137">
        <f>入力シート!E278</f>
        <v>0</v>
      </c>
      <c r="E258" s="137">
        <f>入力シート!F278</f>
        <v>0</v>
      </c>
      <c r="F258" s="139" t="str">
        <f>RIGHT(入力シート!I278,3)</f>
        <v/>
      </c>
    </row>
    <row r="259" spans="1:6" ht="14.4" x14ac:dyDescent="0.2">
      <c r="A259" s="134">
        <v>257</v>
      </c>
      <c r="B259" s="137">
        <f>入力シート!C279</f>
        <v>0</v>
      </c>
      <c r="C259" s="137">
        <f>入力シート!D279</f>
        <v>0</v>
      </c>
      <c r="D259" s="137">
        <f>入力シート!E279</f>
        <v>0</v>
      </c>
      <c r="E259" s="137">
        <f>入力シート!F279</f>
        <v>0</v>
      </c>
      <c r="F259" s="139" t="str">
        <f>RIGHT(入力シート!I279,3)</f>
        <v/>
      </c>
    </row>
    <row r="260" spans="1:6" ht="14.4" x14ac:dyDescent="0.2">
      <c r="A260" s="134">
        <v>258</v>
      </c>
      <c r="B260" s="137">
        <f>入力シート!C280</f>
        <v>0</v>
      </c>
      <c r="C260" s="137">
        <f>入力シート!D280</f>
        <v>0</v>
      </c>
      <c r="D260" s="137">
        <f>入力シート!E280</f>
        <v>0</v>
      </c>
      <c r="E260" s="137">
        <f>入力シート!F280</f>
        <v>0</v>
      </c>
      <c r="F260" s="139" t="str">
        <f>RIGHT(入力シート!I280,3)</f>
        <v/>
      </c>
    </row>
    <row r="261" spans="1:6" ht="14.4" x14ac:dyDescent="0.2">
      <c r="A261" s="134">
        <v>259</v>
      </c>
      <c r="B261" s="137">
        <f>入力シート!C281</f>
        <v>0</v>
      </c>
      <c r="C261" s="137">
        <f>入力シート!D281</f>
        <v>0</v>
      </c>
      <c r="D261" s="137">
        <f>入力シート!E281</f>
        <v>0</v>
      </c>
      <c r="E261" s="137">
        <f>入力シート!F281</f>
        <v>0</v>
      </c>
      <c r="F261" s="139" t="str">
        <f>RIGHT(入力シート!I281,3)</f>
        <v/>
      </c>
    </row>
    <row r="262" spans="1:6" ht="14.4" x14ac:dyDescent="0.2">
      <c r="A262" s="134">
        <v>260</v>
      </c>
      <c r="B262" s="137">
        <f>入力シート!C282</f>
        <v>0</v>
      </c>
      <c r="C262" s="137">
        <f>入力シート!D282</f>
        <v>0</v>
      </c>
      <c r="D262" s="137">
        <f>入力シート!E282</f>
        <v>0</v>
      </c>
      <c r="E262" s="137">
        <f>入力シート!F282</f>
        <v>0</v>
      </c>
      <c r="F262" s="139" t="str">
        <f>RIGHT(入力シート!I282,3)</f>
        <v/>
      </c>
    </row>
    <row r="263" spans="1:6" ht="14.4" x14ac:dyDescent="0.2">
      <c r="A263" s="134">
        <v>261</v>
      </c>
      <c r="B263" s="137">
        <f>入力シート!C283</f>
        <v>0</v>
      </c>
      <c r="C263" s="137">
        <f>入力シート!D283</f>
        <v>0</v>
      </c>
      <c r="D263" s="137">
        <f>入力シート!E283</f>
        <v>0</v>
      </c>
      <c r="E263" s="137">
        <f>入力シート!F283</f>
        <v>0</v>
      </c>
      <c r="F263" s="139" t="str">
        <f>RIGHT(入力シート!I283,3)</f>
        <v/>
      </c>
    </row>
    <row r="264" spans="1:6" ht="14.4" x14ac:dyDescent="0.2">
      <c r="A264" s="134">
        <v>262</v>
      </c>
      <c r="B264" s="137">
        <f>入力シート!C284</f>
        <v>0</v>
      </c>
      <c r="C264" s="137">
        <f>入力シート!D284</f>
        <v>0</v>
      </c>
      <c r="D264" s="137">
        <f>入力シート!E284</f>
        <v>0</v>
      </c>
      <c r="E264" s="137">
        <f>入力シート!F284</f>
        <v>0</v>
      </c>
      <c r="F264" s="139" t="str">
        <f>RIGHT(入力シート!I284,3)</f>
        <v/>
      </c>
    </row>
    <row r="265" spans="1:6" ht="14.4" x14ac:dyDescent="0.2">
      <c r="A265" s="134">
        <v>263</v>
      </c>
      <c r="B265" s="137">
        <f>入力シート!C285</f>
        <v>0</v>
      </c>
      <c r="C265" s="137">
        <f>入力シート!D285</f>
        <v>0</v>
      </c>
      <c r="D265" s="137">
        <f>入力シート!E285</f>
        <v>0</v>
      </c>
      <c r="E265" s="137">
        <f>入力シート!F285</f>
        <v>0</v>
      </c>
      <c r="F265" s="139" t="str">
        <f>RIGHT(入力シート!I285,3)</f>
        <v/>
      </c>
    </row>
    <row r="266" spans="1:6" ht="14.4" x14ac:dyDescent="0.2">
      <c r="A266" s="134">
        <v>264</v>
      </c>
      <c r="B266" s="137">
        <f>入力シート!C286</f>
        <v>0</v>
      </c>
      <c r="C266" s="137">
        <f>入力シート!D286</f>
        <v>0</v>
      </c>
      <c r="D266" s="137">
        <f>入力シート!E286</f>
        <v>0</v>
      </c>
      <c r="E266" s="137">
        <f>入力シート!F286</f>
        <v>0</v>
      </c>
      <c r="F266" s="139" t="str">
        <f>RIGHT(入力シート!I286,3)</f>
        <v/>
      </c>
    </row>
    <row r="267" spans="1:6" ht="14.4" x14ac:dyDescent="0.2">
      <c r="A267" s="134">
        <v>265</v>
      </c>
      <c r="B267" s="137">
        <f>入力シート!C287</f>
        <v>0</v>
      </c>
      <c r="C267" s="137">
        <f>入力シート!D287</f>
        <v>0</v>
      </c>
      <c r="D267" s="137">
        <f>入力シート!E287</f>
        <v>0</v>
      </c>
      <c r="E267" s="137">
        <f>入力シート!F287</f>
        <v>0</v>
      </c>
      <c r="F267" s="139" t="str">
        <f>RIGHT(入力シート!I287,3)</f>
        <v/>
      </c>
    </row>
    <row r="268" spans="1:6" ht="14.4" x14ac:dyDescent="0.2">
      <c r="A268" s="134">
        <v>266</v>
      </c>
      <c r="B268" s="137">
        <f>入力シート!C288</f>
        <v>0</v>
      </c>
      <c r="C268" s="137">
        <f>入力シート!D288</f>
        <v>0</v>
      </c>
      <c r="D268" s="137">
        <f>入力シート!E288</f>
        <v>0</v>
      </c>
      <c r="E268" s="137">
        <f>入力シート!F288</f>
        <v>0</v>
      </c>
      <c r="F268" s="139" t="str">
        <f>RIGHT(入力シート!I288,3)</f>
        <v/>
      </c>
    </row>
    <row r="269" spans="1:6" ht="14.4" x14ac:dyDescent="0.2">
      <c r="A269" s="134">
        <v>267</v>
      </c>
      <c r="B269" s="137">
        <f>入力シート!C289</f>
        <v>0</v>
      </c>
      <c r="C269" s="137">
        <f>入力シート!D289</f>
        <v>0</v>
      </c>
      <c r="D269" s="137">
        <f>入力シート!E289</f>
        <v>0</v>
      </c>
      <c r="E269" s="137">
        <f>入力シート!F289</f>
        <v>0</v>
      </c>
      <c r="F269" s="139" t="str">
        <f>RIGHT(入力シート!I289,3)</f>
        <v/>
      </c>
    </row>
    <row r="270" spans="1:6" ht="14.4" x14ac:dyDescent="0.2">
      <c r="A270" s="134">
        <v>268</v>
      </c>
      <c r="B270" s="137">
        <f>入力シート!C290</f>
        <v>0</v>
      </c>
      <c r="C270" s="137">
        <f>入力シート!D290</f>
        <v>0</v>
      </c>
      <c r="D270" s="137">
        <f>入力シート!E290</f>
        <v>0</v>
      </c>
      <c r="E270" s="137">
        <f>入力シート!F290</f>
        <v>0</v>
      </c>
      <c r="F270" s="139" t="str">
        <f>RIGHT(入力シート!I290,3)</f>
        <v/>
      </c>
    </row>
    <row r="271" spans="1:6" ht="14.4" x14ac:dyDescent="0.2">
      <c r="A271" s="134">
        <v>269</v>
      </c>
      <c r="B271" s="137">
        <f>入力シート!C291</f>
        <v>0</v>
      </c>
      <c r="C271" s="137">
        <f>入力シート!D291</f>
        <v>0</v>
      </c>
      <c r="D271" s="137">
        <f>入力シート!E291</f>
        <v>0</v>
      </c>
      <c r="E271" s="137">
        <f>入力シート!F291</f>
        <v>0</v>
      </c>
      <c r="F271" s="139" t="str">
        <f>RIGHT(入力シート!I291,3)</f>
        <v/>
      </c>
    </row>
    <row r="272" spans="1:6" ht="14.4" x14ac:dyDescent="0.2">
      <c r="A272" s="134">
        <v>270</v>
      </c>
      <c r="B272" s="137">
        <f>入力シート!C292</f>
        <v>0</v>
      </c>
      <c r="C272" s="137">
        <f>入力シート!D292</f>
        <v>0</v>
      </c>
      <c r="D272" s="137">
        <f>入力シート!E292</f>
        <v>0</v>
      </c>
      <c r="E272" s="137">
        <f>入力シート!F292</f>
        <v>0</v>
      </c>
      <c r="F272" s="139" t="str">
        <f>RIGHT(入力シート!I292,3)</f>
        <v/>
      </c>
    </row>
    <row r="273" spans="1:6" ht="14.4" x14ac:dyDescent="0.2">
      <c r="A273" s="134">
        <v>271</v>
      </c>
      <c r="B273" s="137">
        <f>入力シート!C293</f>
        <v>0</v>
      </c>
      <c r="C273" s="137">
        <f>入力シート!D293</f>
        <v>0</v>
      </c>
      <c r="D273" s="137">
        <f>入力シート!E293</f>
        <v>0</v>
      </c>
      <c r="E273" s="137">
        <f>入力シート!F293</f>
        <v>0</v>
      </c>
      <c r="F273" s="139" t="str">
        <f>RIGHT(入力シート!I293,3)</f>
        <v/>
      </c>
    </row>
    <row r="274" spans="1:6" ht="14.4" x14ac:dyDescent="0.2">
      <c r="A274" s="134">
        <v>272</v>
      </c>
      <c r="B274" s="137">
        <f>入力シート!C294</f>
        <v>0</v>
      </c>
      <c r="C274" s="137">
        <f>入力シート!D294</f>
        <v>0</v>
      </c>
      <c r="D274" s="137">
        <f>入力シート!E294</f>
        <v>0</v>
      </c>
      <c r="E274" s="137">
        <f>入力シート!F294</f>
        <v>0</v>
      </c>
      <c r="F274" s="139" t="str">
        <f>RIGHT(入力シート!I294,3)</f>
        <v/>
      </c>
    </row>
    <row r="275" spans="1:6" ht="14.4" x14ac:dyDescent="0.2">
      <c r="A275" s="134">
        <v>273</v>
      </c>
      <c r="B275" s="137">
        <f>入力シート!C295</f>
        <v>0</v>
      </c>
      <c r="C275" s="137">
        <f>入力シート!D295</f>
        <v>0</v>
      </c>
      <c r="D275" s="137">
        <f>入力シート!E295</f>
        <v>0</v>
      </c>
      <c r="E275" s="137">
        <f>入力シート!F295</f>
        <v>0</v>
      </c>
      <c r="F275" s="139" t="str">
        <f>RIGHT(入力シート!I295,3)</f>
        <v/>
      </c>
    </row>
    <row r="276" spans="1:6" ht="14.4" x14ac:dyDescent="0.2">
      <c r="A276" s="134">
        <v>274</v>
      </c>
      <c r="B276" s="137">
        <f>入力シート!C296</f>
        <v>0</v>
      </c>
      <c r="C276" s="137">
        <f>入力シート!D296</f>
        <v>0</v>
      </c>
      <c r="D276" s="137">
        <f>入力シート!E296</f>
        <v>0</v>
      </c>
      <c r="E276" s="137">
        <f>入力シート!F296</f>
        <v>0</v>
      </c>
      <c r="F276" s="139" t="str">
        <f>RIGHT(入力シート!I296,3)</f>
        <v/>
      </c>
    </row>
    <row r="277" spans="1:6" ht="14.4" x14ac:dyDescent="0.2">
      <c r="A277" s="134">
        <v>275</v>
      </c>
      <c r="B277" s="137">
        <f>入力シート!C297</f>
        <v>0</v>
      </c>
      <c r="C277" s="137">
        <f>入力シート!D297</f>
        <v>0</v>
      </c>
      <c r="D277" s="137">
        <f>入力シート!E297</f>
        <v>0</v>
      </c>
      <c r="E277" s="137">
        <f>入力シート!F297</f>
        <v>0</v>
      </c>
      <c r="F277" s="139" t="str">
        <f>RIGHT(入力シート!I297,3)</f>
        <v/>
      </c>
    </row>
    <row r="278" spans="1:6" ht="14.4" x14ac:dyDescent="0.2">
      <c r="A278" s="134">
        <v>276</v>
      </c>
      <c r="B278" s="137">
        <f>入力シート!C298</f>
        <v>0</v>
      </c>
      <c r="C278" s="137">
        <f>入力シート!D298</f>
        <v>0</v>
      </c>
      <c r="D278" s="137">
        <f>入力シート!E298</f>
        <v>0</v>
      </c>
      <c r="E278" s="137">
        <f>入力シート!F298</f>
        <v>0</v>
      </c>
      <c r="F278" s="139" t="str">
        <f>RIGHT(入力シート!I298,3)</f>
        <v/>
      </c>
    </row>
    <row r="279" spans="1:6" ht="14.4" x14ac:dyDescent="0.2">
      <c r="A279" s="134">
        <v>277</v>
      </c>
      <c r="B279" s="137">
        <f>入力シート!C299</f>
        <v>0</v>
      </c>
      <c r="C279" s="137">
        <f>入力シート!D299</f>
        <v>0</v>
      </c>
      <c r="D279" s="137">
        <f>入力シート!E299</f>
        <v>0</v>
      </c>
      <c r="E279" s="137">
        <f>入力シート!F299</f>
        <v>0</v>
      </c>
      <c r="F279" s="139" t="str">
        <f>RIGHT(入力シート!I299,3)</f>
        <v/>
      </c>
    </row>
    <row r="280" spans="1:6" ht="14.4" x14ac:dyDescent="0.2">
      <c r="A280" s="134">
        <v>278</v>
      </c>
      <c r="B280" s="137">
        <f>入力シート!C300</f>
        <v>0</v>
      </c>
      <c r="C280" s="137">
        <f>入力シート!D300</f>
        <v>0</v>
      </c>
      <c r="D280" s="137">
        <f>入力シート!E300</f>
        <v>0</v>
      </c>
      <c r="E280" s="137">
        <f>入力シート!F300</f>
        <v>0</v>
      </c>
      <c r="F280" s="139" t="str">
        <f>RIGHT(入力シート!I300,3)</f>
        <v/>
      </c>
    </row>
    <row r="281" spans="1:6" ht="14.4" x14ac:dyDescent="0.2">
      <c r="A281" s="134">
        <v>279</v>
      </c>
      <c r="B281" s="137">
        <f>入力シート!C301</f>
        <v>0</v>
      </c>
      <c r="C281" s="137">
        <f>入力シート!D301</f>
        <v>0</v>
      </c>
      <c r="D281" s="137">
        <f>入力シート!E301</f>
        <v>0</v>
      </c>
      <c r="E281" s="137">
        <f>入力シート!F301</f>
        <v>0</v>
      </c>
      <c r="F281" s="139" t="str">
        <f>RIGHT(入力シート!I301,3)</f>
        <v/>
      </c>
    </row>
    <row r="282" spans="1:6" ht="14.4" x14ac:dyDescent="0.2">
      <c r="A282" s="134">
        <v>280</v>
      </c>
      <c r="B282" s="137">
        <f>入力シート!C302</f>
        <v>0</v>
      </c>
      <c r="C282" s="137">
        <f>入力シート!D302</f>
        <v>0</v>
      </c>
      <c r="D282" s="137">
        <f>入力シート!E302</f>
        <v>0</v>
      </c>
      <c r="E282" s="137">
        <f>入力シート!F302</f>
        <v>0</v>
      </c>
      <c r="F282" s="139" t="str">
        <f>RIGHT(入力シート!I302,3)</f>
        <v/>
      </c>
    </row>
    <row r="283" spans="1:6" ht="14.4" x14ac:dyDescent="0.2">
      <c r="A283" s="134">
        <v>281</v>
      </c>
      <c r="B283" s="137">
        <f>入力シート!C303</f>
        <v>0</v>
      </c>
      <c r="C283" s="137">
        <f>入力シート!D303</f>
        <v>0</v>
      </c>
      <c r="D283" s="137">
        <f>入力シート!E303</f>
        <v>0</v>
      </c>
      <c r="E283" s="137">
        <f>入力シート!F303</f>
        <v>0</v>
      </c>
      <c r="F283" s="139" t="str">
        <f>RIGHT(入力シート!I303,3)</f>
        <v/>
      </c>
    </row>
    <row r="284" spans="1:6" ht="14.4" x14ac:dyDescent="0.2">
      <c r="A284" s="134">
        <v>282</v>
      </c>
      <c r="B284" s="137">
        <f>入力シート!C304</f>
        <v>0</v>
      </c>
      <c r="C284" s="137">
        <f>入力シート!D304</f>
        <v>0</v>
      </c>
      <c r="D284" s="137">
        <f>入力シート!E304</f>
        <v>0</v>
      </c>
      <c r="E284" s="137">
        <f>入力シート!F304</f>
        <v>0</v>
      </c>
      <c r="F284" s="139" t="str">
        <f>RIGHT(入力シート!I304,3)</f>
        <v/>
      </c>
    </row>
    <row r="285" spans="1:6" ht="14.4" x14ac:dyDescent="0.2">
      <c r="A285" s="134">
        <v>283</v>
      </c>
      <c r="B285" s="137">
        <f>入力シート!C305</f>
        <v>0</v>
      </c>
      <c r="C285" s="137">
        <f>入力シート!D305</f>
        <v>0</v>
      </c>
      <c r="D285" s="137">
        <f>入力シート!E305</f>
        <v>0</v>
      </c>
      <c r="E285" s="137">
        <f>入力シート!F305</f>
        <v>0</v>
      </c>
      <c r="F285" s="139" t="str">
        <f>RIGHT(入力シート!I305,3)</f>
        <v/>
      </c>
    </row>
    <row r="286" spans="1:6" ht="14.4" x14ac:dyDescent="0.2">
      <c r="A286" s="134">
        <v>284</v>
      </c>
      <c r="B286" s="137">
        <f>入力シート!C306</f>
        <v>0</v>
      </c>
      <c r="C286" s="137">
        <f>入力シート!D306</f>
        <v>0</v>
      </c>
      <c r="D286" s="137">
        <f>入力シート!E306</f>
        <v>0</v>
      </c>
      <c r="E286" s="137">
        <f>入力シート!F306</f>
        <v>0</v>
      </c>
      <c r="F286" s="139" t="str">
        <f>RIGHT(入力シート!I306,3)</f>
        <v/>
      </c>
    </row>
    <row r="287" spans="1:6" ht="14.4" x14ac:dyDescent="0.2">
      <c r="A287" s="134">
        <v>285</v>
      </c>
      <c r="B287" s="137">
        <f>入力シート!C307</f>
        <v>0</v>
      </c>
      <c r="C287" s="137">
        <f>入力シート!D307</f>
        <v>0</v>
      </c>
      <c r="D287" s="137">
        <f>入力シート!E307</f>
        <v>0</v>
      </c>
      <c r="E287" s="137">
        <f>入力シート!F307</f>
        <v>0</v>
      </c>
      <c r="F287" s="139" t="str">
        <f>RIGHT(入力シート!I307,3)</f>
        <v/>
      </c>
    </row>
    <row r="288" spans="1:6" ht="14.4" x14ac:dyDescent="0.2">
      <c r="A288" s="134">
        <v>286</v>
      </c>
      <c r="B288" s="137">
        <f>入力シート!C308</f>
        <v>0</v>
      </c>
      <c r="C288" s="137">
        <f>入力シート!D308</f>
        <v>0</v>
      </c>
      <c r="D288" s="137">
        <f>入力シート!E308</f>
        <v>0</v>
      </c>
      <c r="E288" s="137">
        <f>入力シート!F308</f>
        <v>0</v>
      </c>
      <c r="F288" s="139" t="str">
        <f>RIGHT(入力シート!I308,3)</f>
        <v/>
      </c>
    </row>
    <row r="289" spans="1:6" ht="14.4" x14ac:dyDescent="0.2">
      <c r="A289" s="134">
        <v>287</v>
      </c>
      <c r="B289" s="137">
        <f>入力シート!C309</f>
        <v>0</v>
      </c>
      <c r="C289" s="137">
        <f>入力シート!D309</f>
        <v>0</v>
      </c>
      <c r="D289" s="137">
        <f>入力シート!E309</f>
        <v>0</v>
      </c>
      <c r="E289" s="137">
        <f>入力シート!F309</f>
        <v>0</v>
      </c>
      <c r="F289" s="139" t="str">
        <f>RIGHT(入力シート!I309,3)</f>
        <v/>
      </c>
    </row>
    <row r="290" spans="1:6" ht="14.4" x14ac:dyDescent="0.2">
      <c r="A290" s="134">
        <v>288</v>
      </c>
      <c r="B290" s="137">
        <f>入力シート!C310</f>
        <v>0</v>
      </c>
      <c r="C290" s="137">
        <f>入力シート!D310</f>
        <v>0</v>
      </c>
      <c r="D290" s="137">
        <f>入力シート!E310</f>
        <v>0</v>
      </c>
      <c r="E290" s="137">
        <f>入力シート!F310</f>
        <v>0</v>
      </c>
      <c r="F290" s="139" t="str">
        <f>RIGHT(入力シート!I310,3)</f>
        <v/>
      </c>
    </row>
    <row r="291" spans="1:6" ht="14.4" x14ac:dyDescent="0.2">
      <c r="A291" s="134">
        <v>289</v>
      </c>
      <c r="B291" s="137">
        <f>入力シート!C311</f>
        <v>0</v>
      </c>
      <c r="C291" s="137">
        <f>入力シート!D311</f>
        <v>0</v>
      </c>
      <c r="D291" s="137">
        <f>入力シート!E311</f>
        <v>0</v>
      </c>
      <c r="E291" s="137">
        <f>入力シート!F311</f>
        <v>0</v>
      </c>
      <c r="F291" s="139" t="str">
        <f>RIGHT(入力シート!I311,3)</f>
        <v/>
      </c>
    </row>
    <row r="292" spans="1:6" ht="14.4" x14ac:dyDescent="0.2">
      <c r="A292" s="134">
        <v>290</v>
      </c>
      <c r="B292" s="137">
        <f>入力シート!C312</f>
        <v>0</v>
      </c>
      <c r="C292" s="137">
        <f>入力シート!D312</f>
        <v>0</v>
      </c>
      <c r="D292" s="137">
        <f>入力シート!E312</f>
        <v>0</v>
      </c>
      <c r="E292" s="137">
        <f>入力シート!F312</f>
        <v>0</v>
      </c>
      <c r="F292" s="139" t="str">
        <f>RIGHT(入力シート!I312,3)</f>
        <v/>
      </c>
    </row>
    <row r="293" spans="1:6" ht="14.4" x14ac:dyDescent="0.2">
      <c r="A293" s="134">
        <v>291</v>
      </c>
      <c r="B293" s="137">
        <f>入力シート!C313</f>
        <v>0</v>
      </c>
      <c r="C293" s="137">
        <f>入力シート!D313</f>
        <v>0</v>
      </c>
      <c r="D293" s="137">
        <f>入力シート!E313</f>
        <v>0</v>
      </c>
      <c r="E293" s="137">
        <f>入力シート!F313</f>
        <v>0</v>
      </c>
      <c r="F293" s="139" t="str">
        <f>RIGHT(入力シート!I313,3)</f>
        <v/>
      </c>
    </row>
    <row r="294" spans="1:6" ht="14.4" x14ac:dyDescent="0.2">
      <c r="A294" s="134">
        <v>292</v>
      </c>
      <c r="B294" s="137">
        <f>入力シート!C314</f>
        <v>0</v>
      </c>
      <c r="C294" s="137">
        <f>入力シート!D314</f>
        <v>0</v>
      </c>
      <c r="D294" s="137">
        <f>入力シート!E314</f>
        <v>0</v>
      </c>
      <c r="E294" s="137">
        <f>入力シート!F314</f>
        <v>0</v>
      </c>
      <c r="F294" s="139" t="str">
        <f>RIGHT(入力シート!I314,3)</f>
        <v/>
      </c>
    </row>
    <row r="295" spans="1:6" ht="14.4" x14ac:dyDescent="0.2">
      <c r="A295" s="134">
        <v>293</v>
      </c>
      <c r="B295" s="137">
        <f>入力シート!C315</f>
        <v>0</v>
      </c>
      <c r="C295" s="137">
        <f>入力シート!D315</f>
        <v>0</v>
      </c>
      <c r="D295" s="137">
        <f>入力シート!E315</f>
        <v>0</v>
      </c>
      <c r="E295" s="137">
        <f>入力シート!F315</f>
        <v>0</v>
      </c>
      <c r="F295" s="139" t="str">
        <f>RIGHT(入力シート!I315,3)</f>
        <v/>
      </c>
    </row>
    <row r="296" spans="1:6" ht="14.4" x14ac:dyDescent="0.2">
      <c r="A296" s="134">
        <v>294</v>
      </c>
      <c r="B296" s="137">
        <f>入力シート!C316</f>
        <v>0</v>
      </c>
      <c r="C296" s="137">
        <f>入力シート!D316</f>
        <v>0</v>
      </c>
      <c r="D296" s="137">
        <f>入力シート!E316</f>
        <v>0</v>
      </c>
      <c r="E296" s="137">
        <f>入力シート!F316</f>
        <v>0</v>
      </c>
      <c r="F296" s="139" t="str">
        <f>RIGHT(入力シート!I316,3)</f>
        <v/>
      </c>
    </row>
    <row r="297" spans="1:6" ht="14.4" x14ac:dyDescent="0.2">
      <c r="A297" s="134">
        <v>295</v>
      </c>
      <c r="B297" s="137">
        <f>入力シート!C317</f>
        <v>0</v>
      </c>
      <c r="C297" s="137">
        <f>入力シート!D317</f>
        <v>0</v>
      </c>
      <c r="D297" s="137">
        <f>入力シート!E317</f>
        <v>0</v>
      </c>
      <c r="E297" s="137">
        <f>入力シート!F317</f>
        <v>0</v>
      </c>
      <c r="F297" s="139" t="str">
        <f>RIGHT(入力シート!I317,3)</f>
        <v/>
      </c>
    </row>
    <row r="298" spans="1:6" ht="14.4" x14ac:dyDescent="0.2">
      <c r="A298" s="134">
        <v>296</v>
      </c>
      <c r="B298" s="137">
        <f>入力シート!C318</f>
        <v>0</v>
      </c>
      <c r="C298" s="137">
        <f>入力シート!D318</f>
        <v>0</v>
      </c>
      <c r="D298" s="137">
        <f>入力シート!E318</f>
        <v>0</v>
      </c>
      <c r="E298" s="137">
        <f>入力シート!F318</f>
        <v>0</v>
      </c>
      <c r="F298" s="139" t="str">
        <f>RIGHT(入力シート!I318,3)</f>
        <v/>
      </c>
    </row>
    <row r="299" spans="1:6" ht="14.4" x14ac:dyDescent="0.2">
      <c r="A299" s="134">
        <v>297</v>
      </c>
      <c r="B299" s="137">
        <f>入力シート!C319</f>
        <v>0</v>
      </c>
      <c r="C299" s="137">
        <f>入力シート!D319</f>
        <v>0</v>
      </c>
      <c r="D299" s="137">
        <f>入力シート!E319</f>
        <v>0</v>
      </c>
      <c r="E299" s="137">
        <f>入力シート!F319</f>
        <v>0</v>
      </c>
      <c r="F299" s="139" t="str">
        <f>RIGHT(入力シート!I319,3)</f>
        <v/>
      </c>
    </row>
    <row r="300" spans="1:6" ht="14.4" x14ac:dyDescent="0.2">
      <c r="A300" s="134">
        <v>298</v>
      </c>
      <c r="B300" s="137">
        <f>入力シート!C320</f>
        <v>0</v>
      </c>
      <c r="C300" s="137">
        <f>入力シート!D320</f>
        <v>0</v>
      </c>
      <c r="D300" s="137">
        <f>入力シート!E320</f>
        <v>0</v>
      </c>
      <c r="E300" s="137">
        <f>入力シート!F320</f>
        <v>0</v>
      </c>
      <c r="F300" s="139" t="str">
        <f>RIGHT(入力シート!I320,3)</f>
        <v/>
      </c>
    </row>
    <row r="301" spans="1:6" ht="14.4" x14ac:dyDescent="0.2">
      <c r="A301" s="134">
        <v>299</v>
      </c>
      <c r="B301" s="137">
        <f>入力シート!C321</f>
        <v>0</v>
      </c>
      <c r="C301" s="137">
        <f>入力シート!D321</f>
        <v>0</v>
      </c>
      <c r="D301" s="137">
        <f>入力シート!E321</f>
        <v>0</v>
      </c>
      <c r="E301" s="137">
        <f>入力シート!F321</f>
        <v>0</v>
      </c>
      <c r="F301" s="139" t="str">
        <f>RIGHT(入力シート!I321,3)</f>
        <v/>
      </c>
    </row>
    <row r="302" spans="1:6" ht="14.4" x14ac:dyDescent="0.2">
      <c r="A302" s="134">
        <v>300</v>
      </c>
      <c r="B302" s="137">
        <f>入力シート!C322</f>
        <v>0</v>
      </c>
      <c r="C302" s="137">
        <f>入力シート!D322</f>
        <v>0</v>
      </c>
      <c r="D302" s="137">
        <f>入力シート!E322</f>
        <v>0</v>
      </c>
      <c r="E302" s="137">
        <f>入力シート!F322</f>
        <v>0</v>
      </c>
      <c r="F302" s="139" t="str">
        <f>RIGHT(入力シート!I322,3)</f>
        <v/>
      </c>
    </row>
    <row r="303" spans="1:6" ht="14.4" x14ac:dyDescent="0.2">
      <c r="A303" s="134">
        <v>301</v>
      </c>
      <c r="B303" s="137">
        <f>入力シート!C323</f>
        <v>0</v>
      </c>
      <c r="C303" s="137">
        <f>入力シート!D323</f>
        <v>0</v>
      </c>
      <c r="D303" s="137">
        <f>入力シート!E323</f>
        <v>0</v>
      </c>
      <c r="E303" s="137">
        <f>入力シート!F323</f>
        <v>0</v>
      </c>
      <c r="F303" s="139" t="str">
        <f>RIGHT(入力シート!I323,3)</f>
        <v/>
      </c>
    </row>
    <row r="304" spans="1:6" ht="14.4" x14ac:dyDescent="0.2">
      <c r="A304" s="134">
        <v>302</v>
      </c>
      <c r="B304" s="137">
        <f>入力シート!C324</f>
        <v>0</v>
      </c>
      <c r="C304" s="137">
        <f>入力シート!D324</f>
        <v>0</v>
      </c>
      <c r="D304" s="137">
        <f>入力シート!E324</f>
        <v>0</v>
      </c>
      <c r="E304" s="137">
        <f>入力シート!F324</f>
        <v>0</v>
      </c>
      <c r="F304" s="139" t="str">
        <f>RIGHT(入力シート!I324,3)</f>
        <v/>
      </c>
    </row>
    <row r="305" spans="1:6" ht="14.4" x14ac:dyDescent="0.2">
      <c r="A305" s="134">
        <v>303</v>
      </c>
      <c r="B305" s="137">
        <f>入力シート!C325</f>
        <v>0</v>
      </c>
      <c r="C305" s="137">
        <f>入力シート!D325</f>
        <v>0</v>
      </c>
      <c r="D305" s="137">
        <f>入力シート!E325</f>
        <v>0</v>
      </c>
      <c r="E305" s="137">
        <f>入力シート!F325</f>
        <v>0</v>
      </c>
      <c r="F305" s="139" t="str">
        <f>RIGHT(入力シート!I325,3)</f>
        <v/>
      </c>
    </row>
    <row r="306" spans="1:6" ht="14.4" x14ac:dyDescent="0.2">
      <c r="A306" s="134">
        <v>304</v>
      </c>
      <c r="B306" s="137">
        <f>入力シート!C326</f>
        <v>0</v>
      </c>
      <c r="C306" s="137">
        <f>入力シート!D326</f>
        <v>0</v>
      </c>
      <c r="D306" s="137">
        <f>入力シート!E326</f>
        <v>0</v>
      </c>
      <c r="E306" s="137">
        <f>入力シート!F326</f>
        <v>0</v>
      </c>
      <c r="F306" s="139" t="str">
        <f>RIGHT(入力シート!I326,3)</f>
        <v/>
      </c>
    </row>
    <row r="307" spans="1:6" ht="14.4" x14ac:dyDescent="0.2">
      <c r="A307" s="134">
        <v>305</v>
      </c>
      <c r="B307" s="137">
        <f>入力シート!C327</f>
        <v>0</v>
      </c>
      <c r="C307" s="137">
        <f>入力シート!D327</f>
        <v>0</v>
      </c>
      <c r="D307" s="137">
        <f>入力シート!E327</f>
        <v>0</v>
      </c>
      <c r="E307" s="137">
        <f>入力シート!F327</f>
        <v>0</v>
      </c>
      <c r="F307" s="139" t="str">
        <f>RIGHT(入力シート!I327,3)</f>
        <v/>
      </c>
    </row>
    <row r="308" spans="1:6" ht="14.4" x14ac:dyDescent="0.2">
      <c r="A308" s="134">
        <v>306</v>
      </c>
      <c r="B308" s="137">
        <f>入力シート!C328</f>
        <v>0</v>
      </c>
      <c r="C308" s="137">
        <f>入力シート!D328</f>
        <v>0</v>
      </c>
      <c r="D308" s="137">
        <f>入力シート!E328</f>
        <v>0</v>
      </c>
      <c r="E308" s="137">
        <f>入力シート!F328</f>
        <v>0</v>
      </c>
      <c r="F308" s="139" t="str">
        <f>RIGHT(入力シート!I328,3)</f>
        <v/>
      </c>
    </row>
    <row r="309" spans="1:6" ht="14.4" x14ac:dyDescent="0.2">
      <c r="A309" s="134">
        <v>307</v>
      </c>
      <c r="B309" s="137">
        <f>入力シート!C329</f>
        <v>0</v>
      </c>
      <c r="C309" s="137">
        <f>入力シート!D329</f>
        <v>0</v>
      </c>
      <c r="D309" s="137">
        <f>入力シート!E329</f>
        <v>0</v>
      </c>
      <c r="E309" s="137">
        <f>入力シート!F329</f>
        <v>0</v>
      </c>
      <c r="F309" s="139" t="str">
        <f>RIGHT(入力シート!I329,3)</f>
        <v/>
      </c>
    </row>
    <row r="310" spans="1:6" ht="14.4" x14ac:dyDescent="0.2">
      <c r="A310" s="134">
        <v>308</v>
      </c>
      <c r="B310" s="137">
        <f>入力シート!C330</f>
        <v>0</v>
      </c>
      <c r="C310" s="137">
        <f>入力シート!D330</f>
        <v>0</v>
      </c>
      <c r="D310" s="137">
        <f>入力シート!E330</f>
        <v>0</v>
      </c>
      <c r="E310" s="137">
        <f>入力シート!F330</f>
        <v>0</v>
      </c>
      <c r="F310" s="139" t="str">
        <f>RIGHT(入力シート!I330,3)</f>
        <v/>
      </c>
    </row>
    <row r="311" spans="1:6" ht="14.4" x14ac:dyDescent="0.2">
      <c r="A311" s="134">
        <v>309</v>
      </c>
      <c r="B311" s="137">
        <f>入力シート!C331</f>
        <v>0</v>
      </c>
      <c r="C311" s="137">
        <f>入力シート!D331</f>
        <v>0</v>
      </c>
      <c r="D311" s="137">
        <f>入力シート!E331</f>
        <v>0</v>
      </c>
      <c r="E311" s="137">
        <f>入力シート!F331</f>
        <v>0</v>
      </c>
      <c r="F311" s="139" t="str">
        <f>RIGHT(入力シート!I331,3)</f>
        <v/>
      </c>
    </row>
    <row r="312" spans="1:6" ht="14.4" x14ac:dyDescent="0.2">
      <c r="A312" s="134">
        <v>310</v>
      </c>
      <c r="B312" s="137">
        <f>入力シート!C332</f>
        <v>0</v>
      </c>
      <c r="C312" s="137">
        <f>入力シート!D332</f>
        <v>0</v>
      </c>
      <c r="D312" s="137">
        <f>入力シート!E332</f>
        <v>0</v>
      </c>
      <c r="E312" s="137">
        <f>入力シート!F332</f>
        <v>0</v>
      </c>
      <c r="F312" s="139" t="str">
        <f>RIGHT(入力シート!I332,3)</f>
        <v/>
      </c>
    </row>
    <row r="313" spans="1:6" ht="14.4" x14ac:dyDescent="0.2">
      <c r="A313" s="134">
        <v>311</v>
      </c>
      <c r="B313" s="137">
        <f>入力シート!C333</f>
        <v>0</v>
      </c>
      <c r="C313" s="137">
        <f>入力シート!D333</f>
        <v>0</v>
      </c>
      <c r="D313" s="137">
        <f>入力シート!E333</f>
        <v>0</v>
      </c>
      <c r="E313" s="137">
        <f>入力シート!F333</f>
        <v>0</v>
      </c>
      <c r="F313" s="139" t="str">
        <f>RIGHT(入力シート!I333,3)</f>
        <v/>
      </c>
    </row>
    <row r="314" spans="1:6" ht="14.4" x14ac:dyDescent="0.2">
      <c r="A314" s="134">
        <v>312</v>
      </c>
      <c r="B314" s="137">
        <f>入力シート!C334</f>
        <v>0</v>
      </c>
      <c r="C314" s="137">
        <f>入力シート!D334</f>
        <v>0</v>
      </c>
      <c r="D314" s="137">
        <f>入力シート!E334</f>
        <v>0</v>
      </c>
      <c r="E314" s="137">
        <f>入力シート!F334</f>
        <v>0</v>
      </c>
      <c r="F314" s="139" t="str">
        <f>RIGHT(入力シート!I334,3)</f>
        <v/>
      </c>
    </row>
    <row r="315" spans="1:6" ht="14.4" x14ac:dyDescent="0.2">
      <c r="A315" s="134">
        <v>313</v>
      </c>
      <c r="B315" s="137">
        <f>入力シート!C335</f>
        <v>0</v>
      </c>
      <c r="C315" s="137">
        <f>入力シート!D335</f>
        <v>0</v>
      </c>
      <c r="D315" s="137">
        <f>入力シート!E335</f>
        <v>0</v>
      </c>
      <c r="E315" s="137">
        <f>入力シート!F335</f>
        <v>0</v>
      </c>
      <c r="F315" s="139" t="str">
        <f>RIGHT(入力シート!I335,3)</f>
        <v/>
      </c>
    </row>
    <row r="316" spans="1:6" ht="14.4" x14ac:dyDescent="0.2">
      <c r="A316" s="134">
        <v>314</v>
      </c>
      <c r="B316" s="137">
        <f>入力シート!C336</f>
        <v>0</v>
      </c>
      <c r="C316" s="137">
        <f>入力シート!D336</f>
        <v>0</v>
      </c>
      <c r="D316" s="137">
        <f>入力シート!E336</f>
        <v>0</v>
      </c>
      <c r="E316" s="137">
        <f>入力シート!F336</f>
        <v>0</v>
      </c>
      <c r="F316" s="139" t="str">
        <f>RIGHT(入力シート!I336,3)</f>
        <v/>
      </c>
    </row>
    <row r="317" spans="1:6" ht="14.4" x14ac:dyDescent="0.2">
      <c r="A317" s="134">
        <v>315</v>
      </c>
      <c r="B317" s="137">
        <f>入力シート!C337</f>
        <v>0</v>
      </c>
      <c r="C317" s="137">
        <f>入力シート!D337</f>
        <v>0</v>
      </c>
      <c r="D317" s="137">
        <f>入力シート!E337</f>
        <v>0</v>
      </c>
      <c r="E317" s="137">
        <f>入力シート!F337</f>
        <v>0</v>
      </c>
      <c r="F317" s="139" t="str">
        <f>RIGHT(入力シート!I337,3)</f>
        <v/>
      </c>
    </row>
    <row r="318" spans="1:6" ht="14.4" x14ac:dyDescent="0.2">
      <c r="A318" s="134">
        <v>316</v>
      </c>
      <c r="B318" s="137">
        <f>入力シート!C338</f>
        <v>0</v>
      </c>
      <c r="C318" s="137">
        <f>入力シート!D338</f>
        <v>0</v>
      </c>
      <c r="D318" s="137">
        <f>入力シート!E338</f>
        <v>0</v>
      </c>
      <c r="E318" s="137">
        <f>入力シート!F338</f>
        <v>0</v>
      </c>
      <c r="F318" s="139" t="str">
        <f>RIGHT(入力シート!I338,3)</f>
        <v/>
      </c>
    </row>
    <row r="319" spans="1:6" ht="14.4" x14ac:dyDescent="0.2">
      <c r="A319" s="134">
        <v>317</v>
      </c>
      <c r="B319" s="137">
        <f>入力シート!C339</f>
        <v>0</v>
      </c>
      <c r="C319" s="137">
        <f>入力シート!D339</f>
        <v>0</v>
      </c>
      <c r="D319" s="137">
        <f>入力シート!E339</f>
        <v>0</v>
      </c>
      <c r="E319" s="137">
        <f>入力シート!F339</f>
        <v>0</v>
      </c>
      <c r="F319" s="139" t="str">
        <f>RIGHT(入力シート!I339,3)</f>
        <v/>
      </c>
    </row>
    <row r="320" spans="1:6" ht="14.4" x14ac:dyDescent="0.2">
      <c r="A320" s="134">
        <v>318</v>
      </c>
      <c r="B320" s="137">
        <f>入力シート!C340</f>
        <v>0</v>
      </c>
      <c r="C320" s="137">
        <f>入力シート!D340</f>
        <v>0</v>
      </c>
      <c r="D320" s="137">
        <f>入力シート!E340</f>
        <v>0</v>
      </c>
      <c r="E320" s="137">
        <f>入力シート!F340</f>
        <v>0</v>
      </c>
      <c r="F320" s="139" t="str">
        <f>RIGHT(入力シート!I340,3)</f>
        <v/>
      </c>
    </row>
    <row r="321" spans="1:6" ht="14.4" x14ac:dyDescent="0.2">
      <c r="A321" s="134">
        <v>319</v>
      </c>
      <c r="B321" s="137">
        <f>入力シート!C341</f>
        <v>0</v>
      </c>
      <c r="C321" s="137">
        <f>入力シート!D341</f>
        <v>0</v>
      </c>
      <c r="D321" s="137">
        <f>入力シート!E341</f>
        <v>0</v>
      </c>
      <c r="E321" s="137">
        <f>入力シート!F341</f>
        <v>0</v>
      </c>
      <c r="F321" s="139" t="str">
        <f>RIGHT(入力シート!I341,3)</f>
        <v/>
      </c>
    </row>
    <row r="322" spans="1:6" ht="14.4" x14ac:dyDescent="0.2">
      <c r="A322" s="134">
        <v>320</v>
      </c>
      <c r="B322" s="137">
        <f>入力シート!C342</f>
        <v>0</v>
      </c>
      <c r="C322" s="137">
        <f>入力シート!D342</f>
        <v>0</v>
      </c>
      <c r="D322" s="137">
        <f>入力シート!E342</f>
        <v>0</v>
      </c>
      <c r="E322" s="137">
        <f>入力シート!F342</f>
        <v>0</v>
      </c>
      <c r="F322" s="139" t="str">
        <f>RIGHT(入力シート!I342,3)</f>
        <v/>
      </c>
    </row>
    <row r="323" spans="1:6" ht="14.4" x14ac:dyDescent="0.2">
      <c r="A323" s="134">
        <v>321</v>
      </c>
      <c r="B323" s="137">
        <f>入力シート!C343</f>
        <v>0</v>
      </c>
      <c r="C323" s="137">
        <f>入力シート!D343</f>
        <v>0</v>
      </c>
      <c r="D323" s="137">
        <f>入力シート!E343</f>
        <v>0</v>
      </c>
      <c r="E323" s="137">
        <f>入力シート!F343</f>
        <v>0</v>
      </c>
      <c r="F323" s="139" t="str">
        <f>RIGHT(入力シート!I343,3)</f>
        <v/>
      </c>
    </row>
    <row r="324" spans="1:6" ht="14.4" x14ac:dyDescent="0.2">
      <c r="A324" s="134">
        <v>322</v>
      </c>
      <c r="B324" s="137">
        <f>入力シート!C344</f>
        <v>0</v>
      </c>
      <c r="C324" s="137">
        <f>入力シート!D344</f>
        <v>0</v>
      </c>
      <c r="D324" s="137">
        <f>入力シート!E344</f>
        <v>0</v>
      </c>
      <c r="E324" s="137">
        <f>入力シート!F344</f>
        <v>0</v>
      </c>
      <c r="F324" s="139" t="str">
        <f>RIGHT(入力シート!I344,3)</f>
        <v/>
      </c>
    </row>
    <row r="325" spans="1:6" ht="14.4" x14ac:dyDescent="0.2">
      <c r="A325" s="134">
        <v>323</v>
      </c>
      <c r="B325" s="137">
        <f>入力シート!C345</f>
        <v>0</v>
      </c>
      <c r="C325" s="137">
        <f>入力シート!D345</f>
        <v>0</v>
      </c>
      <c r="D325" s="137">
        <f>入力シート!E345</f>
        <v>0</v>
      </c>
      <c r="E325" s="137">
        <f>入力シート!F345</f>
        <v>0</v>
      </c>
      <c r="F325" s="139" t="str">
        <f>RIGHT(入力シート!I345,3)</f>
        <v/>
      </c>
    </row>
    <row r="326" spans="1:6" ht="14.4" x14ac:dyDescent="0.2">
      <c r="A326" s="134">
        <v>324</v>
      </c>
      <c r="B326" s="137">
        <f>入力シート!C346</f>
        <v>0</v>
      </c>
      <c r="C326" s="137">
        <f>入力シート!D346</f>
        <v>0</v>
      </c>
      <c r="D326" s="137">
        <f>入力シート!E346</f>
        <v>0</v>
      </c>
      <c r="E326" s="137">
        <f>入力シート!F346</f>
        <v>0</v>
      </c>
      <c r="F326" s="139" t="str">
        <f>RIGHT(入力シート!I346,3)</f>
        <v/>
      </c>
    </row>
    <row r="327" spans="1:6" ht="14.4" x14ac:dyDescent="0.2">
      <c r="A327" s="134">
        <v>325</v>
      </c>
      <c r="B327" s="137">
        <f>入力シート!C347</f>
        <v>0</v>
      </c>
      <c r="C327" s="137">
        <f>入力シート!D347</f>
        <v>0</v>
      </c>
      <c r="D327" s="137">
        <f>入力シート!E347</f>
        <v>0</v>
      </c>
      <c r="E327" s="137">
        <f>入力シート!F347</f>
        <v>0</v>
      </c>
      <c r="F327" s="139" t="str">
        <f>RIGHT(入力シート!I347,3)</f>
        <v/>
      </c>
    </row>
    <row r="328" spans="1:6" ht="14.4" x14ac:dyDescent="0.2">
      <c r="A328" s="134">
        <v>326</v>
      </c>
      <c r="B328" s="137">
        <f>入力シート!C348</f>
        <v>0</v>
      </c>
      <c r="C328" s="137">
        <f>入力シート!D348</f>
        <v>0</v>
      </c>
      <c r="D328" s="137">
        <f>入力シート!E348</f>
        <v>0</v>
      </c>
      <c r="E328" s="137">
        <f>入力シート!F348</f>
        <v>0</v>
      </c>
      <c r="F328" s="139" t="str">
        <f>RIGHT(入力シート!I348,3)</f>
        <v/>
      </c>
    </row>
    <row r="329" spans="1:6" ht="14.4" x14ac:dyDescent="0.2">
      <c r="A329" s="134">
        <v>327</v>
      </c>
      <c r="B329" s="137">
        <f>入力シート!C349</f>
        <v>0</v>
      </c>
      <c r="C329" s="137">
        <f>入力シート!D349</f>
        <v>0</v>
      </c>
      <c r="D329" s="137">
        <f>入力シート!E349</f>
        <v>0</v>
      </c>
      <c r="E329" s="137">
        <f>入力シート!F349</f>
        <v>0</v>
      </c>
      <c r="F329" s="139" t="str">
        <f>RIGHT(入力シート!I349,3)</f>
        <v/>
      </c>
    </row>
    <row r="330" spans="1:6" ht="14.4" x14ac:dyDescent="0.2">
      <c r="A330" s="134">
        <v>328</v>
      </c>
      <c r="B330" s="137">
        <f>入力シート!C350</f>
        <v>0</v>
      </c>
      <c r="C330" s="137">
        <f>入力シート!D350</f>
        <v>0</v>
      </c>
      <c r="D330" s="137">
        <f>入力シート!E350</f>
        <v>0</v>
      </c>
      <c r="E330" s="137">
        <f>入力シート!F350</f>
        <v>0</v>
      </c>
      <c r="F330" s="139" t="str">
        <f>RIGHT(入力シート!I350,3)</f>
        <v/>
      </c>
    </row>
    <row r="331" spans="1:6" ht="14.4" x14ac:dyDescent="0.2">
      <c r="A331" s="134">
        <v>329</v>
      </c>
      <c r="B331" s="137">
        <f>入力シート!C351</f>
        <v>0</v>
      </c>
      <c r="C331" s="137">
        <f>入力シート!D351</f>
        <v>0</v>
      </c>
      <c r="D331" s="137">
        <f>入力シート!E351</f>
        <v>0</v>
      </c>
      <c r="E331" s="137">
        <f>入力シート!F351</f>
        <v>0</v>
      </c>
      <c r="F331" s="139" t="str">
        <f>RIGHT(入力シート!I351,3)</f>
        <v/>
      </c>
    </row>
    <row r="332" spans="1:6" ht="14.4" x14ac:dyDescent="0.2">
      <c r="A332" s="134">
        <v>330</v>
      </c>
      <c r="B332" s="137">
        <f>入力シート!C352</f>
        <v>0</v>
      </c>
      <c r="C332" s="137">
        <f>入力シート!D352</f>
        <v>0</v>
      </c>
      <c r="D332" s="137">
        <f>入力シート!E352</f>
        <v>0</v>
      </c>
      <c r="E332" s="137">
        <f>入力シート!F352</f>
        <v>0</v>
      </c>
      <c r="F332" s="139" t="str">
        <f>RIGHT(入力シート!I352,3)</f>
        <v/>
      </c>
    </row>
    <row r="333" spans="1:6" ht="14.4" x14ac:dyDescent="0.2">
      <c r="A333" s="134">
        <v>331</v>
      </c>
      <c r="B333" s="137">
        <f>入力シート!C353</f>
        <v>0</v>
      </c>
      <c r="C333" s="137">
        <f>入力シート!D353</f>
        <v>0</v>
      </c>
      <c r="D333" s="137">
        <f>入力シート!E353</f>
        <v>0</v>
      </c>
      <c r="E333" s="137">
        <f>入力シート!F353</f>
        <v>0</v>
      </c>
      <c r="F333" s="139" t="str">
        <f>RIGHT(入力シート!I353,3)</f>
        <v/>
      </c>
    </row>
    <row r="334" spans="1:6" ht="14.4" x14ac:dyDescent="0.2">
      <c r="A334" s="134">
        <v>332</v>
      </c>
      <c r="B334" s="137">
        <f>入力シート!C354</f>
        <v>0</v>
      </c>
      <c r="C334" s="137">
        <f>入力シート!D354</f>
        <v>0</v>
      </c>
      <c r="D334" s="137">
        <f>入力シート!E354</f>
        <v>0</v>
      </c>
      <c r="E334" s="137">
        <f>入力シート!F354</f>
        <v>0</v>
      </c>
      <c r="F334" s="139" t="str">
        <f>RIGHT(入力シート!I354,3)</f>
        <v/>
      </c>
    </row>
    <row r="335" spans="1:6" ht="14.4" x14ac:dyDescent="0.2">
      <c r="A335" s="134">
        <v>333</v>
      </c>
      <c r="B335" s="137">
        <f>入力シート!C355</f>
        <v>0</v>
      </c>
      <c r="C335" s="137">
        <f>入力シート!D355</f>
        <v>0</v>
      </c>
      <c r="D335" s="137">
        <f>入力シート!E355</f>
        <v>0</v>
      </c>
      <c r="E335" s="137">
        <f>入力シート!F355</f>
        <v>0</v>
      </c>
      <c r="F335" s="139" t="str">
        <f>RIGHT(入力シート!I355,3)</f>
        <v/>
      </c>
    </row>
    <row r="336" spans="1:6" ht="14.4" x14ac:dyDescent="0.2">
      <c r="A336" s="134">
        <v>334</v>
      </c>
      <c r="B336" s="137">
        <f>入力シート!C356</f>
        <v>0</v>
      </c>
      <c r="C336" s="137">
        <f>入力シート!D356</f>
        <v>0</v>
      </c>
      <c r="D336" s="137">
        <f>入力シート!E356</f>
        <v>0</v>
      </c>
      <c r="E336" s="137">
        <f>入力シート!F356</f>
        <v>0</v>
      </c>
      <c r="F336" s="139" t="str">
        <f>RIGHT(入力シート!I356,3)</f>
        <v/>
      </c>
    </row>
    <row r="337" spans="1:6" ht="14.4" x14ac:dyDescent="0.2">
      <c r="A337" s="134">
        <v>335</v>
      </c>
      <c r="B337" s="137">
        <f>入力シート!C357</f>
        <v>0</v>
      </c>
      <c r="C337" s="137">
        <f>入力シート!D357</f>
        <v>0</v>
      </c>
      <c r="D337" s="137">
        <f>入力シート!E357</f>
        <v>0</v>
      </c>
      <c r="E337" s="137">
        <f>入力シート!F357</f>
        <v>0</v>
      </c>
      <c r="F337" s="139" t="str">
        <f>RIGHT(入力シート!I357,3)</f>
        <v/>
      </c>
    </row>
    <row r="338" spans="1:6" ht="14.4" x14ac:dyDescent="0.2">
      <c r="A338" s="134">
        <v>336</v>
      </c>
      <c r="B338" s="137">
        <f>入力シート!C358</f>
        <v>0</v>
      </c>
      <c r="C338" s="137">
        <f>入力シート!D358</f>
        <v>0</v>
      </c>
      <c r="D338" s="137">
        <f>入力シート!E358</f>
        <v>0</v>
      </c>
      <c r="E338" s="137">
        <f>入力シート!F358</f>
        <v>0</v>
      </c>
      <c r="F338" s="139" t="str">
        <f>RIGHT(入力シート!I358,3)</f>
        <v/>
      </c>
    </row>
    <row r="339" spans="1:6" ht="14.4" x14ac:dyDescent="0.2">
      <c r="A339" s="134">
        <v>337</v>
      </c>
      <c r="B339" s="137">
        <f>入力シート!C359</f>
        <v>0</v>
      </c>
      <c r="C339" s="137">
        <f>入力シート!D359</f>
        <v>0</v>
      </c>
      <c r="D339" s="137">
        <f>入力シート!E359</f>
        <v>0</v>
      </c>
      <c r="E339" s="137">
        <f>入力シート!F359</f>
        <v>0</v>
      </c>
      <c r="F339" s="139" t="str">
        <f>RIGHT(入力シート!I359,3)</f>
        <v/>
      </c>
    </row>
    <row r="340" spans="1:6" ht="14.4" x14ac:dyDescent="0.2">
      <c r="A340" s="134">
        <v>338</v>
      </c>
      <c r="B340" s="137">
        <f>入力シート!C360</f>
        <v>0</v>
      </c>
      <c r="C340" s="137">
        <f>入力シート!D360</f>
        <v>0</v>
      </c>
      <c r="D340" s="137">
        <f>入力シート!E360</f>
        <v>0</v>
      </c>
      <c r="E340" s="137">
        <f>入力シート!F360</f>
        <v>0</v>
      </c>
      <c r="F340" s="139" t="str">
        <f>RIGHT(入力シート!I360,3)</f>
        <v/>
      </c>
    </row>
    <row r="341" spans="1:6" ht="14.4" x14ac:dyDescent="0.2">
      <c r="A341" s="134">
        <v>339</v>
      </c>
      <c r="B341" s="137">
        <f>入力シート!C361</f>
        <v>0</v>
      </c>
      <c r="C341" s="137">
        <f>入力シート!D361</f>
        <v>0</v>
      </c>
      <c r="D341" s="137">
        <f>入力シート!E361</f>
        <v>0</v>
      </c>
      <c r="E341" s="137">
        <f>入力シート!F361</f>
        <v>0</v>
      </c>
      <c r="F341" s="139" t="str">
        <f>RIGHT(入力シート!I361,3)</f>
        <v/>
      </c>
    </row>
    <row r="342" spans="1:6" ht="14.4" x14ac:dyDescent="0.2">
      <c r="A342" s="134">
        <v>340</v>
      </c>
      <c r="B342" s="137">
        <f>入力シート!C362</f>
        <v>0</v>
      </c>
      <c r="C342" s="137">
        <f>入力シート!D362</f>
        <v>0</v>
      </c>
      <c r="D342" s="137">
        <f>入力シート!E362</f>
        <v>0</v>
      </c>
      <c r="E342" s="137">
        <f>入力シート!F362</f>
        <v>0</v>
      </c>
      <c r="F342" s="139" t="str">
        <f>RIGHT(入力シート!I362,3)</f>
        <v/>
      </c>
    </row>
    <row r="343" spans="1:6" ht="14.4" x14ac:dyDescent="0.2">
      <c r="A343" s="134">
        <v>341</v>
      </c>
      <c r="B343" s="137">
        <f>入力シート!C363</f>
        <v>0</v>
      </c>
      <c r="C343" s="137">
        <f>入力シート!D363</f>
        <v>0</v>
      </c>
      <c r="D343" s="137">
        <f>入力シート!E363</f>
        <v>0</v>
      </c>
      <c r="E343" s="137">
        <f>入力シート!F363</f>
        <v>0</v>
      </c>
      <c r="F343" s="139" t="str">
        <f>RIGHT(入力シート!I363,3)</f>
        <v/>
      </c>
    </row>
    <row r="344" spans="1:6" ht="14.4" x14ac:dyDescent="0.2">
      <c r="A344" s="134">
        <v>342</v>
      </c>
      <c r="B344" s="137">
        <f>入力シート!C364</f>
        <v>0</v>
      </c>
      <c r="C344" s="137">
        <f>入力シート!D364</f>
        <v>0</v>
      </c>
      <c r="D344" s="137">
        <f>入力シート!E364</f>
        <v>0</v>
      </c>
      <c r="E344" s="137">
        <f>入力シート!F364</f>
        <v>0</v>
      </c>
      <c r="F344" s="139" t="str">
        <f>RIGHT(入力シート!I364,3)</f>
        <v/>
      </c>
    </row>
    <row r="345" spans="1:6" ht="14.4" x14ac:dyDescent="0.2">
      <c r="A345" s="134">
        <v>343</v>
      </c>
      <c r="B345" s="137">
        <f>入力シート!C365</f>
        <v>0</v>
      </c>
      <c r="C345" s="137">
        <f>入力シート!D365</f>
        <v>0</v>
      </c>
      <c r="D345" s="137">
        <f>入力シート!E365</f>
        <v>0</v>
      </c>
      <c r="E345" s="137">
        <f>入力シート!F365</f>
        <v>0</v>
      </c>
      <c r="F345" s="139" t="str">
        <f>RIGHT(入力シート!I365,3)</f>
        <v/>
      </c>
    </row>
    <row r="346" spans="1:6" ht="14.4" x14ac:dyDescent="0.2">
      <c r="A346" s="134">
        <v>344</v>
      </c>
      <c r="B346" s="137">
        <f>入力シート!C366</f>
        <v>0</v>
      </c>
      <c r="C346" s="137">
        <f>入力シート!D366</f>
        <v>0</v>
      </c>
      <c r="D346" s="137">
        <f>入力シート!E366</f>
        <v>0</v>
      </c>
      <c r="E346" s="137">
        <f>入力シート!F366</f>
        <v>0</v>
      </c>
      <c r="F346" s="139" t="str">
        <f>RIGHT(入力シート!I366,3)</f>
        <v/>
      </c>
    </row>
    <row r="347" spans="1:6" ht="14.4" x14ac:dyDescent="0.2">
      <c r="A347" s="134">
        <v>345</v>
      </c>
      <c r="B347" s="137">
        <f>入力シート!C367</f>
        <v>0</v>
      </c>
      <c r="C347" s="137">
        <f>入力シート!D367</f>
        <v>0</v>
      </c>
      <c r="D347" s="137">
        <f>入力シート!E367</f>
        <v>0</v>
      </c>
      <c r="E347" s="137">
        <f>入力シート!F367</f>
        <v>0</v>
      </c>
      <c r="F347" s="139" t="str">
        <f>RIGHT(入力シート!I367,3)</f>
        <v/>
      </c>
    </row>
    <row r="348" spans="1:6" ht="14.4" x14ac:dyDescent="0.2">
      <c r="A348" s="134">
        <v>346</v>
      </c>
      <c r="B348" s="137">
        <f>入力シート!C368</f>
        <v>0</v>
      </c>
      <c r="C348" s="137">
        <f>入力シート!D368</f>
        <v>0</v>
      </c>
      <c r="D348" s="137">
        <f>入力シート!E368</f>
        <v>0</v>
      </c>
      <c r="E348" s="137">
        <f>入力シート!F368</f>
        <v>0</v>
      </c>
      <c r="F348" s="139" t="str">
        <f>RIGHT(入力シート!I368,3)</f>
        <v/>
      </c>
    </row>
    <row r="349" spans="1:6" ht="14.4" x14ac:dyDescent="0.2">
      <c r="A349" s="134">
        <v>347</v>
      </c>
      <c r="B349" s="137">
        <f>入力シート!C369</f>
        <v>0</v>
      </c>
      <c r="C349" s="137">
        <f>入力シート!D369</f>
        <v>0</v>
      </c>
      <c r="D349" s="137">
        <f>入力シート!E369</f>
        <v>0</v>
      </c>
      <c r="E349" s="137">
        <f>入力シート!F369</f>
        <v>0</v>
      </c>
      <c r="F349" s="139" t="str">
        <f>RIGHT(入力シート!I369,3)</f>
        <v/>
      </c>
    </row>
    <row r="350" spans="1:6" ht="14.4" x14ac:dyDescent="0.2">
      <c r="A350" s="134">
        <v>348</v>
      </c>
      <c r="B350" s="137">
        <f>入力シート!C370</f>
        <v>0</v>
      </c>
      <c r="C350" s="137">
        <f>入力シート!D370</f>
        <v>0</v>
      </c>
      <c r="D350" s="137">
        <f>入力シート!E370</f>
        <v>0</v>
      </c>
      <c r="E350" s="137">
        <f>入力シート!F370</f>
        <v>0</v>
      </c>
      <c r="F350" s="139" t="str">
        <f>RIGHT(入力シート!I370,3)</f>
        <v/>
      </c>
    </row>
    <row r="351" spans="1:6" ht="14.4" x14ac:dyDescent="0.2">
      <c r="A351" s="134">
        <v>349</v>
      </c>
      <c r="B351" s="137">
        <f>入力シート!C371</f>
        <v>0</v>
      </c>
      <c r="C351" s="137">
        <f>入力シート!D371</f>
        <v>0</v>
      </c>
      <c r="D351" s="137">
        <f>入力シート!E371</f>
        <v>0</v>
      </c>
      <c r="E351" s="137">
        <f>入力シート!F371</f>
        <v>0</v>
      </c>
      <c r="F351" s="139" t="str">
        <f>RIGHT(入力シート!I371,3)</f>
        <v/>
      </c>
    </row>
    <row r="352" spans="1:6" ht="14.4" x14ac:dyDescent="0.2">
      <c r="A352" s="134">
        <v>350</v>
      </c>
      <c r="B352" s="137">
        <f>入力シート!C372</f>
        <v>0</v>
      </c>
      <c r="C352" s="137">
        <f>入力シート!D372</f>
        <v>0</v>
      </c>
      <c r="D352" s="137">
        <f>入力シート!E372</f>
        <v>0</v>
      </c>
      <c r="E352" s="137">
        <f>入力シート!F372</f>
        <v>0</v>
      </c>
      <c r="F352" s="139" t="str">
        <f>RIGHT(入力シート!I372,3)</f>
        <v/>
      </c>
    </row>
    <row r="353" spans="1:6" ht="14.4" x14ac:dyDescent="0.2">
      <c r="A353" s="134">
        <v>351</v>
      </c>
      <c r="B353" s="137">
        <f>入力シート!C373</f>
        <v>0</v>
      </c>
      <c r="C353" s="137">
        <f>入力シート!D373</f>
        <v>0</v>
      </c>
      <c r="D353" s="137">
        <f>入力シート!E373</f>
        <v>0</v>
      </c>
      <c r="E353" s="137">
        <f>入力シート!F373</f>
        <v>0</v>
      </c>
      <c r="F353" s="139" t="str">
        <f>RIGHT(入力シート!I373,3)</f>
        <v/>
      </c>
    </row>
    <row r="354" spans="1:6" ht="14.4" x14ac:dyDescent="0.2">
      <c r="A354" s="134">
        <v>352</v>
      </c>
      <c r="B354" s="137">
        <f>入力シート!C374</f>
        <v>0</v>
      </c>
      <c r="C354" s="137">
        <f>入力シート!D374</f>
        <v>0</v>
      </c>
      <c r="D354" s="137">
        <f>入力シート!E374</f>
        <v>0</v>
      </c>
      <c r="E354" s="137">
        <f>入力シート!F374</f>
        <v>0</v>
      </c>
      <c r="F354" s="139" t="str">
        <f>RIGHT(入力シート!I374,3)</f>
        <v/>
      </c>
    </row>
    <row r="355" spans="1:6" ht="14.4" x14ac:dyDescent="0.2">
      <c r="A355" s="134">
        <v>353</v>
      </c>
      <c r="B355" s="137">
        <f>入力シート!C375</f>
        <v>0</v>
      </c>
      <c r="C355" s="137">
        <f>入力シート!D375</f>
        <v>0</v>
      </c>
      <c r="D355" s="137">
        <f>入力シート!E375</f>
        <v>0</v>
      </c>
      <c r="E355" s="137">
        <f>入力シート!F375</f>
        <v>0</v>
      </c>
      <c r="F355" s="139" t="str">
        <f>RIGHT(入力シート!I375,3)</f>
        <v/>
      </c>
    </row>
    <row r="356" spans="1:6" ht="14.4" x14ac:dyDescent="0.2">
      <c r="A356" s="134">
        <v>354</v>
      </c>
      <c r="B356" s="137">
        <f>入力シート!C376</f>
        <v>0</v>
      </c>
      <c r="C356" s="137">
        <f>入力シート!D376</f>
        <v>0</v>
      </c>
      <c r="D356" s="137">
        <f>入力シート!E376</f>
        <v>0</v>
      </c>
      <c r="E356" s="137">
        <f>入力シート!F376</f>
        <v>0</v>
      </c>
      <c r="F356" s="139" t="str">
        <f>RIGHT(入力シート!I376,3)</f>
        <v/>
      </c>
    </row>
    <row r="357" spans="1:6" ht="14.4" x14ac:dyDescent="0.2">
      <c r="A357" s="134">
        <v>355</v>
      </c>
      <c r="B357" s="137">
        <f>入力シート!C377</f>
        <v>0</v>
      </c>
      <c r="C357" s="137">
        <f>入力シート!D377</f>
        <v>0</v>
      </c>
      <c r="D357" s="137">
        <f>入力シート!E377</f>
        <v>0</v>
      </c>
      <c r="E357" s="137">
        <f>入力シート!F377</f>
        <v>0</v>
      </c>
      <c r="F357" s="139" t="str">
        <f>RIGHT(入力シート!I377,3)</f>
        <v/>
      </c>
    </row>
    <row r="358" spans="1:6" ht="14.4" x14ac:dyDescent="0.2">
      <c r="A358" s="134">
        <v>356</v>
      </c>
      <c r="B358" s="137">
        <f>入力シート!C378</f>
        <v>0</v>
      </c>
      <c r="C358" s="137">
        <f>入力シート!D378</f>
        <v>0</v>
      </c>
      <c r="D358" s="137">
        <f>入力シート!E378</f>
        <v>0</v>
      </c>
      <c r="E358" s="137">
        <f>入力シート!F378</f>
        <v>0</v>
      </c>
      <c r="F358" s="139" t="str">
        <f>RIGHT(入力シート!I378,3)</f>
        <v/>
      </c>
    </row>
    <row r="359" spans="1:6" ht="14.4" x14ac:dyDescent="0.2">
      <c r="A359" s="134">
        <v>357</v>
      </c>
      <c r="B359" s="137">
        <f>入力シート!C379</f>
        <v>0</v>
      </c>
      <c r="C359" s="137">
        <f>入力シート!D379</f>
        <v>0</v>
      </c>
      <c r="D359" s="137">
        <f>入力シート!E379</f>
        <v>0</v>
      </c>
      <c r="E359" s="137">
        <f>入力シート!F379</f>
        <v>0</v>
      </c>
      <c r="F359" s="139" t="str">
        <f>RIGHT(入力シート!I379,3)</f>
        <v/>
      </c>
    </row>
    <row r="360" spans="1:6" ht="14.4" x14ac:dyDescent="0.2">
      <c r="A360" s="134">
        <v>358</v>
      </c>
      <c r="B360" s="137">
        <f>入力シート!C380</f>
        <v>0</v>
      </c>
      <c r="C360" s="137">
        <f>入力シート!D380</f>
        <v>0</v>
      </c>
      <c r="D360" s="137">
        <f>入力シート!E380</f>
        <v>0</v>
      </c>
      <c r="E360" s="137">
        <f>入力シート!F380</f>
        <v>0</v>
      </c>
      <c r="F360" s="139" t="str">
        <f>RIGHT(入力シート!I380,3)</f>
        <v/>
      </c>
    </row>
    <row r="361" spans="1:6" ht="14.4" x14ac:dyDescent="0.2">
      <c r="A361" s="134">
        <v>359</v>
      </c>
      <c r="B361" s="137">
        <f>入力シート!C381</f>
        <v>0</v>
      </c>
      <c r="C361" s="137">
        <f>入力シート!D381</f>
        <v>0</v>
      </c>
      <c r="D361" s="137">
        <f>入力シート!E381</f>
        <v>0</v>
      </c>
      <c r="E361" s="137">
        <f>入力シート!F381</f>
        <v>0</v>
      </c>
      <c r="F361" s="139" t="str">
        <f>RIGHT(入力シート!I381,3)</f>
        <v/>
      </c>
    </row>
    <row r="362" spans="1:6" ht="14.4" x14ac:dyDescent="0.2">
      <c r="A362" s="134">
        <v>360</v>
      </c>
      <c r="B362" s="137">
        <f>入力シート!C382</f>
        <v>0</v>
      </c>
      <c r="C362" s="137">
        <f>入力シート!D382</f>
        <v>0</v>
      </c>
      <c r="D362" s="137">
        <f>入力シート!E382</f>
        <v>0</v>
      </c>
      <c r="E362" s="137">
        <f>入力シート!F382</f>
        <v>0</v>
      </c>
      <c r="F362" s="139" t="str">
        <f>RIGHT(入力シート!I382,3)</f>
        <v/>
      </c>
    </row>
    <row r="363" spans="1:6" ht="14.4" x14ac:dyDescent="0.2">
      <c r="A363" s="134">
        <v>361</v>
      </c>
      <c r="B363" s="137">
        <f>入力シート!C383</f>
        <v>0</v>
      </c>
      <c r="C363" s="137">
        <f>入力シート!D383</f>
        <v>0</v>
      </c>
      <c r="D363" s="137">
        <f>入力シート!E383</f>
        <v>0</v>
      </c>
      <c r="E363" s="137">
        <f>入力シート!F383</f>
        <v>0</v>
      </c>
      <c r="F363" s="139" t="str">
        <f>RIGHT(入力シート!I383,3)</f>
        <v/>
      </c>
    </row>
    <row r="364" spans="1:6" ht="14.4" x14ac:dyDescent="0.2">
      <c r="A364" s="134">
        <v>362</v>
      </c>
      <c r="B364" s="137">
        <f>入力シート!C384</f>
        <v>0</v>
      </c>
      <c r="C364" s="137">
        <f>入力シート!D384</f>
        <v>0</v>
      </c>
      <c r="D364" s="137">
        <f>入力シート!E384</f>
        <v>0</v>
      </c>
      <c r="E364" s="137">
        <f>入力シート!F384</f>
        <v>0</v>
      </c>
      <c r="F364" s="139" t="str">
        <f>RIGHT(入力シート!I384,3)</f>
        <v/>
      </c>
    </row>
    <row r="365" spans="1:6" ht="14.4" x14ac:dyDescent="0.2">
      <c r="A365" s="134">
        <v>363</v>
      </c>
      <c r="B365" s="137">
        <f>入力シート!C385</f>
        <v>0</v>
      </c>
      <c r="C365" s="137">
        <f>入力シート!D385</f>
        <v>0</v>
      </c>
      <c r="D365" s="137">
        <f>入力シート!E385</f>
        <v>0</v>
      </c>
      <c r="E365" s="137">
        <f>入力シート!F385</f>
        <v>0</v>
      </c>
      <c r="F365" s="139" t="str">
        <f>RIGHT(入力シート!I385,3)</f>
        <v/>
      </c>
    </row>
    <row r="366" spans="1:6" ht="14.4" x14ac:dyDescent="0.2">
      <c r="A366" s="134">
        <v>364</v>
      </c>
      <c r="B366" s="137">
        <f>入力シート!C386</f>
        <v>0</v>
      </c>
      <c r="C366" s="137">
        <f>入力シート!D386</f>
        <v>0</v>
      </c>
      <c r="D366" s="137">
        <f>入力シート!E386</f>
        <v>0</v>
      </c>
      <c r="E366" s="137">
        <f>入力シート!F386</f>
        <v>0</v>
      </c>
      <c r="F366" s="139" t="str">
        <f>RIGHT(入力シート!I386,3)</f>
        <v/>
      </c>
    </row>
    <row r="367" spans="1:6" ht="14.4" x14ac:dyDescent="0.2">
      <c r="A367" s="134">
        <v>365</v>
      </c>
      <c r="B367" s="137">
        <f>入力シート!C387</f>
        <v>0</v>
      </c>
      <c r="C367" s="137">
        <f>入力シート!D387</f>
        <v>0</v>
      </c>
      <c r="D367" s="137">
        <f>入力シート!E387</f>
        <v>0</v>
      </c>
      <c r="E367" s="137">
        <f>入力シート!F387</f>
        <v>0</v>
      </c>
      <c r="F367" s="139" t="str">
        <f>RIGHT(入力シート!I387,3)</f>
        <v/>
      </c>
    </row>
    <row r="368" spans="1:6" ht="14.4" x14ac:dyDescent="0.2">
      <c r="A368" s="134">
        <v>366</v>
      </c>
      <c r="B368" s="137">
        <f>入力シート!C388</f>
        <v>0</v>
      </c>
      <c r="C368" s="137">
        <f>入力シート!D388</f>
        <v>0</v>
      </c>
      <c r="D368" s="137">
        <f>入力シート!E388</f>
        <v>0</v>
      </c>
      <c r="E368" s="137">
        <f>入力シート!F388</f>
        <v>0</v>
      </c>
      <c r="F368" s="139" t="str">
        <f>RIGHT(入力シート!I388,3)</f>
        <v/>
      </c>
    </row>
    <row r="369" spans="1:6" ht="14.4" x14ac:dyDescent="0.2">
      <c r="A369" s="134">
        <v>367</v>
      </c>
      <c r="B369" s="137">
        <f>入力シート!C389</f>
        <v>0</v>
      </c>
      <c r="C369" s="137">
        <f>入力シート!D389</f>
        <v>0</v>
      </c>
      <c r="D369" s="137">
        <f>入力シート!E389</f>
        <v>0</v>
      </c>
      <c r="E369" s="137">
        <f>入力シート!F389</f>
        <v>0</v>
      </c>
      <c r="F369" s="139" t="str">
        <f>RIGHT(入力シート!I389,3)</f>
        <v/>
      </c>
    </row>
    <row r="370" spans="1:6" ht="14.4" x14ac:dyDescent="0.2">
      <c r="A370" s="134">
        <v>368</v>
      </c>
      <c r="B370" s="137">
        <f>入力シート!C390</f>
        <v>0</v>
      </c>
      <c r="C370" s="137">
        <f>入力シート!D390</f>
        <v>0</v>
      </c>
      <c r="D370" s="137">
        <f>入力シート!E390</f>
        <v>0</v>
      </c>
      <c r="E370" s="137">
        <f>入力シート!F390</f>
        <v>0</v>
      </c>
      <c r="F370" s="139" t="str">
        <f>RIGHT(入力シート!I390,3)</f>
        <v/>
      </c>
    </row>
    <row r="371" spans="1:6" ht="14.4" x14ac:dyDescent="0.2">
      <c r="A371" s="134">
        <v>369</v>
      </c>
      <c r="B371" s="137">
        <f>入力シート!C391</f>
        <v>0</v>
      </c>
      <c r="C371" s="137">
        <f>入力シート!D391</f>
        <v>0</v>
      </c>
      <c r="D371" s="137">
        <f>入力シート!E391</f>
        <v>0</v>
      </c>
      <c r="E371" s="137">
        <f>入力シート!F391</f>
        <v>0</v>
      </c>
      <c r="F371" s="139" t="str">
        <f>RIGHT(入力シート!I391,3)</f>
        <v/>
      </c>
    </row>
    <row r="372" spans="1:6" ht="14.4" x14ac:dyDescent="0.2">
      <c r="A372" s="134">
        <v>370</v>
      </c>
      <c r="B372" s="137">
        <f>入力シート!C392</f>
        <v>0</v>
      </c>
      <c r="C372" s="137">
        <f>入力シート!D392</f>
        <v>0</v>
      </c>
      <c r="D372" s="137">
        <f>入力シート!E392</f>
        <v>0</v>
      </c>
      <c r="E372" s="137">
        <f>入力シート!F392</f>
        <v>0</v>
      </c>
      <c r="F372" s="139" t="str">
        <f>RIGHT(入力シート!I392,3)</f>
        <v/>
      </c>
    </row>
    <row r="373" spans="1:6" ht="14.4" x14ac:dyDescent="0.2">
      <c r="A373" s="134">
        <v>371</v>
      </c>
      <c r="B373" s="137">
        <f>入力シート!C393</f>
        <v>0</v>
      </c>
      <c r="C373" s="137">
        <f>入力シート!D393</f>
        <v>0</v>
      </c>
      <c r="D373" s="137">
        <f>入力シート!E393</f>
        <v>0</v>
      </c>
      <c r="E373" s="137">
        <f>入力シート!F393</f>
        <v>0</v>
      </c>
      <c r="F373" s="139" t="str">
        <f>RIGHT(入力シート!I393,3)</f>
        <v/>
      </c>
    </row>
    <row r="374" spans="1:6" ht="14.4" x14ac:dyDescent="0.2">
      <c r="A374" s="134">
        <v>372</v>
      </c>
      <c r="B374" s="137">
        <f>入力シート!C394</f>
        <v>0</v>
      </c>
      <c r="C374" s="137">
        <f>入力シート!D394</f>
        <v>0</v>
      </c>
      <c r="D374" s="137">
        <f>入力シート!E394</f>
        <v>0</v>
      </c>
      <c r="E374" s="137">
        <f>入力シート!F394</f>
        <v>0</v>
      </c>
      <c r="F374" s="139" t="str">
        <f>RIGHT(入力シート!I394,3)</f>
        <v/>
      </c>
    </row>
    <row r="375" spans="1:6" ht="14.4" x14ac:dyDescent="0.2">
      <c r="A375" s="134">
        <v>373</v>
      </c>
      <c r="B375" s="137">
        <f>入力シート!C395</f>
        <v>0</v>
      </c>
      <c r="C375" s="137">
        <f>入力シート!D395</f>
        <v>0</v>
      </c>
      <c r="D375" s="137">
        <f>入力シート!E395</f>
        <v>0</v>
      </c>
      <c r="E375" s="137">
        <f>入力シート!F395</f>
        <v>0</v>
      </c>
      <c r="F375" s="139" t="str">
        <f>RIGHT(入力シート!I395,3)</f>
        <v/>
      </c>
    </row>
    <row r="376" spans="1:6" ht="14.4" x14ac:dyDescent="0.2">
      <c r="A376" s="134">
        <v>374</v>
      </c>
      <c r="B376" s="137">
        <f>入力シート!C396</f>
        <v>0</v>
      </c>
      <c r="C376" s="137">
        <f>入力シート!D396</f>
        <v>0</v>
      </c>
      <c r="D376" s="137">
        <f>入力シート!E396</f>
        <v>0</v>
      </c>
      <c r="E376" s="137">
        <f>入力シート!F396</f>
        <v>0</v>
      </c>
      <c r="F376" s="139" t="str">
        <f>RIGHT(入力シート!I396,3)</f>
        <v/>
      </c>
    </row>
    <row r="377" spans="1:6" ht="14.4" x14ac:dyDescent="0.2">
      <c r="A377" s="134">
        <v>375</v>
      </c>
      <c r="B377" s="137">
        <f>入力シート!C397</f>
        <v>0</v>
      </c>
      <c r="C377" s="137">
        <f>入力シート!D397</f>
        <v>0</v>
      </c>
      <c r="D377" s="137">
        <f>入力シート!E397</f>
        <v>0</v>
      </c>
      <c r="E377" s="137">
        <f>入力シート!F397</f>
        <v>0</v>
      </c>
      <c r="F377" s="139" t="str">
        <f>RIGHT(入力シート!I397,3)</f>
        <v/>
      </c>
    </row>
    <row r="378" spans="1:6" ht="14.4" x14ac:dyDescent="0.2">
      <c r="A378" s="134">
        <v>376</v>
      </c>
      <c r="B378" s="137">
        <f>入力シート!C398</f>
        <v>0</v>
      </c>
      <c r="C378" s="137">
        <f>入力シート!D398</f>
        <v>0</v>
      </c>
      <c r="D378" s="137">
        <f>入力シート!E398</f>
        <v>0</v>
      </c>
      <c r="E378" s="137">
        <f>入力シート!F398</f>
        <v>0</v>
      </c>
      <c r="F378" s="139" t="str">
        <f>RIGHT(入力シート!I398,3)</f>
        <v/>
      </c>
    </row>
    <row r="379" spans="1:6" ht="14.4" x14ac:dyDescent="0.2">
      <c r="A379" s="134">
        <v>377</v>
      </c>
      <c r="B379" s="137">
        <f>入力シート!C399</f>
        <v>0</v>
      </c>
      <c r="C379" s="137">
        <f>入力シート!D399</f>
        <v>0</v>
      </c>
      <c r="D379" s="137">
        <f>入力シート!E399</f>
        <v>0</v>
      </c>
      <c r="E379" s="137">
        <f>入力シート!F399</f>
        <v>0</v>
      </c>
      <c r="F379" s="139" t="str">
        <f>RIGHT(入力シート!I399,3)</f>
        <v/>
      </c>
    </row>
    <row r="380" spans="1:6" ht="14.4" x14ac:dyDescent="0.2">
      <c r="A380" s="134">
        <v>378</v>
      </c>
      <c r="B380" s="137">
        <f>入力シート!C400</f>
        <v>0</v>
      </c>
      <c r="C380" s="137">
        <f>入力シート!D400</f>
        <v>0</v>
      </c>
      <c r="D380" s="137">
        <f>入力シート!E400</f>
        <v>0</v>
      </c>
      <c r="E380" s="137">
        <f>入力シート!F400</f>
        <v>0</v>
      </c>
      <c r="F380" s="139" t="str">
        <f>RIGHT(入力シート!I400,3)</f>
        <v/>
      </c>
    </row>
    <row r="381" spans="1:6" ht="14.4" x14ac:dyDescent="0.2">
      <c r="A381" s="134">
        <v>379</v>
      </c>
      <c r="B381" s="137">
        <f>入力シート!C401</f>
        <v>0</v>
      </c>
      <c r="C381" s="137">
        <f>入力シート!D401</f>
        <v>0</v>
      </c>
      <c r="D381" s="137">
        <f>入力シート!E401</f>
        <v>0</v>
      </c>
      <c r="E381" s="137">
        <f>入力シート!F401</f>
        <v>0</v>
      </c>
      <c r="F381" s="139" t="str">
        <f>RIGHT(入力シート!I401,3)</f>
        <v/>
      </c>
    </row>
    <row r="382" spans="1:6" ht="14.4" x14ac:dyDescent="0.2">
      <c r="A382" s="134">
        <v>380</v>
      </c>
      <c r="B382" s="137">
        <f>入力シート!C402</f>
        <v>0</v>
      </c>
      <c r="C382" s="137">
        <f>入力シート!D402</f>
        <v>0</v>
      </c>
      <c r="D382" s="137">
        <f>入力シート!E402</f>
        <v>0</v>
      </c>
      <c r="E382" s="137">
        <f>入力シート!F402</f>
        <v>0</v>
      </c>
      <c r="F382" s="139" t="str">
        <f>RIGHT(入力シート!I402,3)</f>
        <v/>
      </c>
    </row>
    <row r="383" spans="1:6" ht="14.4" x14ac:dyDescent="0.2">
      <c r="A383" s="134">
        <v>381</v>
      </c>
      <c r="B383" s="137">
        <f>入力シート!C403</f>
        <v>0</v>
      </c>
      <c r="C383" s="137">
        <f>入力シート!D403</f>
        <v>0</v>
      </c>
      <c r="D383" s="137">
        <f>入力シート!E403</f>
        <v>0</v>
      </c>
      <c r="E383" s="137">
        <f>入力シート!F403</f>
        <v>0</v>
      </c>
      <c r="F383" s="139" t="str">
        <f>RIGHT(入力シート!I403,3)</f>
        <v/>
      </c>
    </row>
    <row r="384" spans="1:6" ht="14.4" x14ac:dyDescent="0.2">
      <c r="A384" s="134">
        <v>382</v>
      </c>
      <c r="B384" s="137">
        <f>入力シート!C404</f>
        <v>0</v>
      </c>
      <c r="C384" s="137">
        <f>入力シート!D404</f>
        <v>0</v>
      </c>
      <c r="D384" s="137">
        <f>入力シート!E404</f>
        <v>0</v>
      </c>
      <c r="E384" s="137">
        <f>入力シート!F404</f>
        <v>0</v>
      </c>
      <c r="F384" s="139" t="str">
        <f>RIGHT(入力シート!I404,3)</f>
        <v/>
      </c>
    </row>
    <row r="385" spans="1:6" ht="14.4" x14ac:dyDescent="0.2">
      <c r="A385" s="134">
        <v>383</v>
      </c>
      <c r="B385" s="137">
        <f>入力シート!C405</f>
        <v>0</v>
      </c>
      <c r="C385" s="137">
        <f>入力シート!D405</f>
        <v>0</v>
      </c>
      <c r="D385" s="137">
        <f>入力シート!E405</f>
        <v>0</v>
      </c>
      <c r="E385" s="137">
        <f>入力シート!F405</f>
        <v>0</v>
      </c>
      <c r="F385" s="139" t="str">
        <f>RIGHT(入力シート!I405,3)</f>
        <v/>
      </c>
    </row>
    <row r="386" spans="1:6" ht="14.4" x14ac:dyDescent="0.2">
      <c r="A386" s="134">
        <v>384</v>
      </c>
      <c r="B386" s="137">
        <f>入力シート!C406</f>
        <v>0</v>
      </c>
      <c r="C386" s="137">
        <f>入力シート!D406</f>
        <v>0</v>
      </c>
      <c r="D386" s="137">
        <f>入力シート!E406</f>
        <v>0</v>
      </c>
      <c r="E386" s="137">
        <f>入力シート!F406</f>
        <v>0</v>
      </c>
      <c r="F386" s="139" t="str">
        <f>RIGHT(入力シート!I406,3)</f>
        <v/>
      </c>
    </row>
    <row r="387" spans="1:6" ht="14.4" x14ac:dyDescent="0.2">
      <c r="A387" s="134">
        <v>385</v>
      </c>
      <c r="B387" s="137">
        <f>入力シート!C407</f>
        <v>0</v>
      </c>
      <c r="C387" s="137">
        <f>入力シート!D407</f>
        <v>0</v>
      </c>
      <c r="D387" s="137">
        <f>入力シート!E407</f>
        <v>0</v>
      </c>
      <c r="E387" s="137">
        <f>入力シート!F407</f>
        <v>0</v>
      </c>
      <c r="F387" s="139" t="str">
        <f>RIGHT(入力シート!I407,3)</f>
        <v/>
      </c>
    </row>
    <row r="388" spans="1:6" ht="14.4" x14ac:dyDescent="0.2">
      <c r="A388" s="134">
        <v>386</v>
      </c>
      <c r="B388" s="137">
        <f>入力シート!C408</f>
        <v>0</v>
      </c>
      <c r="C388" s="137">
        <f>入力シート!D408</f>
        <v>0</v>
      </c>
      <c r="D388" s="137">
        <f>入力シート!E408</f>
        <v>0</v>
      </c>
      <c r="E388" s="137">
        <f>入力シート!F408</f>
        <v>0</v>
      </c>
      <c r="F388" s="139" t="str">
        <f>RIGHT(入力シート!I408,3)</f>
        <v/>
      </c>
    </row>
    <row r="389" spans="1:6" ht="14.4" x14ac:dyDescent="0.2">
      <c r="A389" s="134">
        <v>387</v>
      </c>
      <c r="B389" s="137">
        <f>入力シート!C409</f>
        <v>0</v>
      </c>
      <c r="C389" s="137">
        <f>入力シート!D409</f>
        <v>0</v>
      </c>
      <c r="D389" s="137">
        <f>入力シート!E409</f>
        <v>0</v>
      </c>
      <c r="E389" s="137">
        <f>入力シート!F409</f>
        <v>0</v>
      </c>
      <c r="F389" s="139" t="str">
        <f>RIGHT(入力シート!I409,3)</f>
        <v/>
      </c>
    </row>
    <row r="390" spans="1:6" ht="14.4" x14ac:dyDescent="0.2">
      <c r="A390" s="134">
        <v>388</v>
      </c>
      <c r="B390" s="137">
        <f>入力シート!C410</f>
        <v>0</v>
      </c>
      <c r="C390" s="137">
        <f>入力シート!D410</f>
        <v>0</v>
      </c>
      <c r="D390" s="137">
        <f>入力シート!E410</f>
        <v>0</v>
      </c>
      <c r="E390" s="137">
        <f>入力シート!F410</f>
        <v>0</v>
      </c>
      <c r="F390" s="139" t="str">
        <f>RIGHT(入力シート!I410,3)</f>
        <v/>
      </c>
    </row>
    <row r="391" spans="1:6" ht="14.4" x14ac:dyDescent="0.2">
      <c r="A391" s="134">
        <v>389</v>
      </c>
      <c r="B391" s="137">
        <f>入力シート!C411</f>
        <v>0</v>
      </c>
      <c r="C391" s="137">
        <f>入力シート!D411</f>
        <v>0</v>
      </c>
      <c r="D391" s="137">
        <f>入力シート!E411</f>
        <v>0</v>
      </c>
      <c r="E391" s="137">
        <f>入力シート!F411</f>
        <v>0</v>
      </c>
      <c r="F391" s="139" t="str">
        <f>RIGHT(入力シート!I411,3)</f>
        <v/>
      </c>
    </row>
    <row r="392" spans="1:6" ht="14.4" x14ac:dyDescent="0.2">
      <c r="A392" s="134">
        <v>390</v>
      </c>
      <c r="B392" s="137">
        <f>入力シート!C412</f>
        <v>0</v>
      </c>
      <c r="C392" s="137">
        <f>入力シート!D412</f>
        <v>0</v>
      </c>
      <c r="D392" s="137">
        <f>入力シート!E412</f>
        <v>0</v>
      </c>
      <c r="E392" s="137">
        <f>入力シート!F412</f>
        <v>0</v>
      </c>
      <c r="F392" s="139" t="str">
        <f>RIGHT(入力シート!I412,3)</f>
        <v/>
      </c>
    </row>
    <row r="393" spans="1:6" ht="14.4" x14ac:dyDescent="0.2">
      <c r="A393" s="134">
        <v>391</v>
      </c>
      <c r="B393" s="137">
        <f>入力シート!C413</f>
        <v>0</v>
      </c>
      <c r="C393" s="137">
        <f>入力シート!D413</f>
        <v>0</v>
      </c>
      <c r="D393" s="137">
        <f>入力シート!E413</f>
        <v>0</v>
      </c>
      <c r="E393" s="137">
        <f>入力シート!F413</f>
        <v>0</v>
      </c>
      <c r="F393" s="139" t="str">
        <f>RIGHT(入力シート!I413,3)</f>
        <v/>
      </c>
    </row>
    <row r="394" spans="1:6" ht="14.4" x14ac:dyDescent="0.2">
      <c r="A394" s="134">
        <v>392</v>
      </c>
      <c r="B394" s="137">
        <f>入力シート!C414</f>
        <v>0</v>
      </c>
      <c r="C394" s="137">
        <f>入力シート!D414</f>
        <v>0</v>
      </c>
      <c r="D394" s="137">
        <f>入力シート!E414</f>
        <v>0</v>
      </c>
      <c r="E394" s="137">
        <f>入力シート!F414</f>
        <v>0</v>
      </c>
      <c r="F394" s="139" t="str">
        <f>RIGHT(入力シート!I414,3)</f>
        <v/>
      </c>
    </row>
    <row r="395" spans="1:6" ht="14.4" x14ac:dyDescent="0.2">
      <c r="A395" s="134">
        <v>393</v>
      </c>
      <c r="B395" s="137">
        <f>入力シート!C415</f>
        <v>0</v>
      </c>
      <c r="C395" s="137">
        <f>入力シート!D415</f>
        <v>0</v>
      </c>
      <c r="D395" s="137">
        <f>入力シート!E415</f>
        <v>0</v>
      </c>
      <c r="E395" s="137">
        <f>入力シート!F415</f>
        <v>0</v>
      </c>
      <c r="F395" s="139" t="str">
        <f>RIGHT(入力シート!I415,3)</f>
        <v/>
      </c>
    </row>
    <row r="396" spans="1:6" ht="14.4" x14ac:dyDescent="0.2">
      <c r="A396" s="134">
        <v>394</v>
      </c>
      <c r="B396" s="137">
        <f>入力シート!C416</f>
        <v>0</v>
      </c>
      <c r="C396" s="137">
        <f>入力シート!D416</f>
        <v>0</v>
      </c>
      <c r="D396" s="137">
        <f>入力シート!E416</f>
        <v>0</v>
      </c>
      <c r="E396" s="137">
        <f>入力シート!F416</f>
        <v>0</v>
      </c>
      <c r="F396" s="139" t="str">
        <f>RIGHT(入力シート!I416,3)</f>
        <v/>
      </c>
    </row>
    <row r="397" spans="1:6" ht="14.4" x14ac:dyDescent="0.2">
      <c r="A397" s="134">
        <v>395</v>
      </c>
      <c r="B397" s="137">
        <f>入力シート!C417</f>
        <v>0</v>
      </c>
      <c r="C397" s="137">
        <f>入力シート!D417</f>
        <v>0</v>
      </c>
      <c r="D397" s="137">
        <f>入力シート!E417</f>
        <v>0</v>
      </c>
      <c r="E397" s="137">
        <f>入力シート!F417</f>
        <v>0</v>
      </c>
      <c r="F397" s="139" t="str">
        <f>RIGHT(入力シート!I417,3)</f>
        <v/>
      </c>
    </row>
    <row r="398" spans="1:6" ht="14.4" x14ac:dyDescent="0.2">
      <c r="A398" s="134">
        <v>396</v>
      </c>
      <c r="B398" s="137">
        <f>入力シート!C418</f>
        <v>0</v>
      </c>
      <c r="C398" s="137">
        <f>入力シート!D418</f>
        <v>0</v>
      </c>
      <c r="D398" s="137">
        <f>入力シート!E418</f>
        <v>0</v>
      </c>
      <c r="E398" s="137">
        <f>入力シート!F418</f>
        <v>0</v>
      </c>
      <c r="F398" s="139" t="str">
        <f>RIGHT(入力シート!I418,3)</f>
        <v/>
      </c>
    </row>
    <row r="399" spans="1:6" ht="14.4" x14ac:dyDescent="0.2">
      <c r="A399" s="134">
        <v>397</v>
      </c>
      <c r="B399" s="137">
        <f>入力シート!C419</f>
        <v>0</v>
      </c>
      <c r="C399" s="137">
        <f>入力シート!D419</f>
        <v>0</v>
      </c>
      <c r="D399" s="137">
        <f>入力シート!E419</f>
        <v>0</v>
      </c>
      <c r="E399" s="137">
        <f>入力シート!F419</f>
        <v>0</v>
      </c>
      <c r="F399" s="139" t="str">
        <f>RIGHT(入力シート!I419,3)</f>
        <v/>
      </c>
    </row>
    <row r="400" spans="1:6" ht="14.4" x14ac:dyDescent="0.2">
      <c r="A400" s="134">
        <v>398</v>
      </c>
      <c r="B400" s="137">
        <f>入力シート!C420</f>
        <v>0</v>
      </c>
      <c r="C400" s="137">
        <f>入力シート!D420</f>
        <v>0</v>
      </c>
      <c r="D400" s="137">
        <f>入力シート!E420</f>
        <v>0</v>
      </c>
      <c r="E400" s="137">
        <f>入力シート!F420</f>
        <v>0</v>
      </c>
      <c r="F400" s="139" t="str">
        <f>RIGHT(入力シート!I420,3)</f>
        <v/>
      </c>
    </row>
    <row r="401" spans="1:6" ht="14.4" x14ac:dyDescent="0.2">
      <c r="A401" s="134">
        <v>399</v>
      </c>
      <c r="B401" s="137">
        <f>入力シート!C421</f>
        <v>0</v>
      </c>
      <c r="C401" s="137">
        <f>入力シート!D421</f>
        <v>0</v>
      </c>
      <c r="D401" s="137">
        <f>入力シート!E421</f>
        <v>0</v>
      </c>
      <c r="E401" s="137">
        <f>入力シート!F421</f>
        <v>0</v>
      </c>
      <c r="F401" s="139" t="str">
        <f>RIGHT(入力シート!I421,3)</f>
        <v/>
      </c>
    </row>
    <row r="402" spans="1:6" ht="14.4" x14ac:dyDescent="0.2">
      <c r="A402" s="134">
        <v>400</v>
      </c>
      <c r="B402" s="137">
        <f>入力シート!C422</f>
        <v>0</v>
      </c>
      <c r="C402" s="137">
        <f>入力シート!D422</f>
        <v>0</v>
      </c>
      <c r="D402" s="137">
        <f>入力シート!E422</f>
        <v>0</v>
      </c>
      <c r="E402" s="137">
        <f>入力シート!F422</f>
        <v>0</v>
      </c>
      <c r="F402" s="139" t="str">
        <f>RIGHT(入力シート!I422,3)</f>
        <v/>
      </c>
    </row>
    <row r="403" spans="1:6" x14ac:dyDescent="0.2">
      <c r="C403" s="138"/>
      <c r="D403" s="138"/>
      <c r="E403" s="138"/>
    </row>
    <row r="404" spans="1:6" x14ac:dyDescent="0.2">
      <c r="C404" s="138"/>
      <c r="D404" s="138"/>
      <c r="E404" s="138"/>
    </row>
    <row r="405" spans="1:6" x14ac:dyDescent="0.2">
      <c r="C405" s="138"/>
      <c r="D405" s="138"/>
      <c r="E405" s="138"/>
    </row>
    <row r="406" spans="1:6" x14ac:dyDescent="0.2">
      <c r="C406" s="138"/>
      <c r="D406" s="138"/>
      <c r="E406" s="138"/>
    </row>
    <row r="407" spans="1:6" x14ac:dyDescent="0.2">
      <c r="C407" s="138"/>
      <c r="D407" s="138"/>
      <c r="E407" s="138"/>
    </row>
    <row r="408" spans="1:6" x14ac:dyDescent="0.2">
      <c r="C408" s="138"/>
      <c r="D408" s="138"/>
      <c r="E408" s="138"/>
    </row>
    <row r="409" spans="1:6" x14ac:dyDescent="0.2">
      <c r="C409" s="138"/>
      <c r="D409" s="138"/>
      <c r="E409" s="138"/>
    </row>
    <row r="410" spans="1:6" x14ac:dyDescent="0.2">
      <c r="C410" s="138"/>
      <c r="D410" s="138"/>
      <c r="E410" s="138"/>
    </row>
    <row r="411" spans="1:6" x14ac:dyDescent="0.2">
      <c r="C411" s="138"/>
      <c r="D411" s="138"/>
      <c r="E411" s="138"/>
    </row>
    <row r="412" spans="1:6" x14ac:dyDescent="0.2">
      <c r="C412" s="138"/>
      <c r="D412" s="138"/>
      <c r="E412" s="138"/>
    </row>
    <row r="413" spans="1:6" x14ac:dyDescent="0.2">
      <c r="C413" s="138"/>
      <c r="D413" s="138"/>
      <c r="E413" s="138"/>
    </row>
    <row r="414" spans="1:6" x14ac:dyDescent="0.2">
      <c r="C414" s="138"/>
      <c r="D414" s="138"/>
      <c r="E414" s="138"/>
    </row>
    <row r="415" spans="1:6" x14ac:dyDescent="0.2">
      <c r="C415" s="138"/>
      <c r="D415" s="138"/>
      <c r="E415" s="138"/>
    </row>
    <row r="416" spans="1:6" x14ac:dyDescent="0.2">
      <c r="C416" s="138"/>
      <c r="D416" s="138"/>
      <c r="E416" s="138"/>
    </row>
    <row r="417" spans="3:5" x14ac:dyDescent="0.2">
      <c r="C417" s="138"/>
      <c r="D417" s="138"/>
      <c r="E417" s="138"/>
    </row>
    <row r="418" spans="3:5" x14ac:dyDescent="0.2">
      <c r="C418" s="138"/>
      <c r="D418" s="138"/>
      <c r="E418" s="138"/>
    </row>
    <row r="419" spans="3:5" x14ac:dyDescent="0.2">
      <c r="C419" s="138"/>
      <c r="D419" s="138"/>
      <c r="E419" s="138"/>
    </row>
    <row r="420" spans="3:5" x14ac:dyDescent="0.2">
      <c r="C420" s="138"/>
      <c r="D420" s="138"/>
      <c r="E420" s="138"/>
    </row>
    <row r="421" spans="3:5" x14ac:dyDescent="0.2">
      <c r="C421" s="138"/>
      <c r="D421" s="138"/>
      <c r="E421" s="138"/>
    </row>
    <row r="422" spans="3:5" x14ac:dyDescent="0.2">
      <c r="C422" s="138"/>
      <c r="D422" s="138"/>
      <c r="E422" s="138"/>
    </row>
    <row r="423" spans="3:5" x14ac:dyDescent="0.2">
      <c r="C423" s="138"/>
      <c r="D423" s="138"/>
      <c r="E423" s="138"/>
    </row>
    <row r="424" spans="3:5" x14ac:dyDescent="0.2">
      <c r="C424" s="138"/>
      <c r="D424" s="138"/>
      <c r="E424" s="138"/>
    </row>
    <row r="425" spans="3:5" x14ac:dyDescent="0.2">
      <c r="C425" s="138"/>
      <c r="D425" s="138"/>
      <c r="E425" s="138"/>
    </row>
    <row r="426" spans="3:5" x14ac:dyDescent="0.2">
      <c r="C426" s="138"/>
      <c r="D426" s="138"/>
      <c r="E426" s="138"/>
    </row>
    <row r="427" spans="3:5" x14ac:dyDescent="0.2">
      <c r="C427" s="138"/>
      <c r="D427" s="138"/>
      <c r="E427" s="138"/>
    </row>
    <row r="428" spans="3:5" x14ac:dyDescent="0.2">
      <c r="C428" s="138"/>
      <c r="D428" s="138"/>
      <c r="E428" s="138"/>
    </row>
    <row r="429" spans="3:5" x14ac:dyDescent="0.2">
      <c r="C429" s="138"/>
      <c r="D429" s="138"/>
      <c r="E429" s="138"/>
    </row>
    <row r="430" spans="3:5" x14ac:dyDescent="0.2">
      <c r="C430" s="138"/>
      <c r="D430" s="138"/>
      <c r="E430" s="138"/>
    </row>
    <row r="431" spans="3:5" x14ac:dyDescent="0.2">
      <c r="C431" s="138"/>
      <c r="D431" s="138"/>
      <c r="E431" s="138"/>
    </row>
    <row r="432" spans="3:5" x14ac:dyDescent="0.2">
      <c r="C432" s="138"/>
      <c r="D432" s="138"/>
      <c r="E432" s="138"/>
    </row>
    <row r="433" spans="3:5" x14ac:dyDescent="0.2">
      <c r="C433" s="138"/>
      <c r="D433" s="138"/>
      <c r="E433" s="138"/>
    </row>
    <row r="434" spans="3:5" x14ac:dyDescent="0.2">
      <c r="C434" s="138"/>
      <c r="D434" s="138"/>
      <c r="E434" s="138"/>
    </row>
    <row r="435" spans="3:5" x14ac:dyDescent="0.2">
      <c r="C435" s="138"/>
      <c r="D435" s="138"/>
      <c r="E435" s="138"/>
    </row>
    <row r="436" spans="3:5" x14ac:dyDescent="0.2">
      <c r="C436" s="138"/>
      <c r="D436" s="138"/>
      <c r="E436" s="138"/>
    </row>
    <row r="437" spans="3:5" x14ac:dyDescent="0.2">
      <c r="C437" s="138"/>
      <c r="D437" s="138"/>
      <c r="E437" s="138"/>
    </row>
    <row r="438" spans="3:5" x14ac:dyDescent="0.2">
      <c r="C438" s="138"/>
      <c r="D438" s="138"/>
      <c r="E438" s="138"/>
    </row>
    <row r="439" spans="3:5" x14ac:dyDescent="0.2">
      <c r="C439" s="138"/>
      <c r="D439" s="138"/>
      <c r="E439" s="138"/>
    </row>
    <row r="440" spans="3:5" x14ac:dyDescent="0.2">
      <c r="C440" s="138"/>
      <c r="D440" s="138"/>
      <c r="E440" s="138"/>
    </row>
    <row r="441" spans="3:5" x14ac:dyDescent="0.2">
      <c r="C441" s="138"/>
      <c r="D441" s="138"/>
      <c r="E441" s="138"/>
    </row>
    <row r="442" spans="3:5" x14ac:dyDescent="0.2">
      <c r="C442" s="138"/>
      <c r="D442" s="138"/>
      <c r="E442" s="138"/>
    </row>
    <row r="443" spans="3:5" x14ac:dyDescent="0.2">
      <c r="C443" s="138"/>
      <c r="D443" s="138"/>
      <c r="E443" s="138"/>
    </row>
    <row r="444" spans="3:5" x14ac:dyDescent="0.2">
      <c r="C444" s="138"/>
      <c r="D444" s="138"/>
      <c r="E444" s="138"/>
    </row>
    <row r="445" spans="3:5" x14ac:dyDescent="0.2">
      <c r="C445" s="138"/>
      <c r="D445" s="138"/>
      <c r="E445" s="138"/>
    </row>
    <row r="446" spans="3:5" x14ac:dyDescent="0.2">
      <c r="C446" s="138"/>
      <c r="D446" s="138"/>
      <c r="E446" s="138"/>
    </row>
    <row r="447" spans="3:5" x14ac:dyDescent="0.2">
      <c r="C447" s="138"/>
      <c r="D447" s="138"/>
      <c r="E447" s="138"/>
    </row>
    <row r="448" spans="3:5" x14ac:dyDescent="0.2">
      <c r="C448" s="138"/>
      <c r="D448" s="138"/>
      <c r="E448" s="138"/>
    </row>
    <row r="449" spans="3:5" x14ac:dyDescent="0.2">
      <c r="C449" s="138"/>
      <c r="D449" s="138"/>
      <c r="E449" s="138"/>
    </row>
    <row r="450" spans="3:5" x14ac:dyDescent="0.2">
      <c r="C450" s="138"/>
      <c r="D450" s="138"/>
      <c r="E450" s="138"/>
    </row>
    <row r="451" spans="3:5" x14ac:dyDescent="0.2">
      <c r="C451" s="138"/>
      <c r="D451" s="138"/>
      <c r="E451" s="138"/>
    </row>
    <row r="452" spans="3:5" x14ac:dyDescent="0.2">
      <c r="C452" s="138"/>
      <c r="D452" s="138"/>
      <c r="E452" s="138"/>
    </row>
    <row r="453" spans="3:5" x14ac:dyDescent="0.2">
      <c r="C453" s="138"/>
      <c r="D453" s="138"/>
      <c r="E453" s="138"/>
    </row>
    <row r="454" spans="3:5" x14ac:dyDescent="0.2">
      <c r="C454" s="138"/>
      <c r="D454" s="138"/>
      <c r="E454" s="138"/>
    </row>
    <row r="455" spans="3:5" x14ac:dyDescent="0.2">
      <c r="C455" s="138"/>
      <c r="D455" s="138"/>
      <c r="E455" s="138"/>
    </row>
    <row r="456" spans="3:5" x14ac:dyDescent="0.2">
      <c r="C456" s="138"/>
      <c r="D456" s="138"/>
      <c r="E456" s="138"/>
    </row>
    <row r="457" spans="3:5" x14ac:dyDescent="0.2">
      <c r="C457" s="138"/>
      <c r="D457" s="138"/>
      <c r="E457" s="138"/>
    </row>
    <row r="458" spans="3:5" x14ac:dyDescent="0.2">
      <c r="C458" s="138"/>
      <c r="D458" s="138"/>
      <c r="E458" s="138"/>
    </row>
    <row r="459" spans="3:5" x14ac:dyDescent="0.2">
      <c r="C459" s="138"/>
      <c r="D459" s="138"/>
      <c r="E459" s="138"/>
    </row>
    <row r="460" spans="3:5" x14ac:dyDescent="0.2">
      <c r="C460" s="138"/>
      <c r="D460" s="138"/>
      <c r="E460" s="138"/>
    </row>
    <row r="461" spans="3:5" x14ac:dyDescent="0.2">
      <c r="C461" s="138"/>
      <c r="D461" s="138"/>
      <c r="E461" s="138"/>
    </row>
    <row r="462" spans="3:5" x14ac:dyDescent="0.2">
      <c r="C462" s="138"/>
      <c r="D462" s="138"/>
      <c r="E462" s="138"/>
    </row>
    <row r="463" spans="3:5" x14ac:dyDescent="0.2">
      <c r="C463" s="138"/>
      <c r="D463" s="138"/>
      <c r="E463" s="138"/>
    </row>
    <row r="464" spans="3:5" x14ac:dyDescent="0.2">
      <c r="C464" s="138"/>
      <c r="D464" s="138"/>
      <c r="E464" s="138"/>
    </row>
    <row r="465" spans="3:5" x14ac:dyDescent="0.2">
      <c r="C465" s="138"/>
      <c r="D465" s="138"/>
      <c r="E465" s="138"/>
    </row>
    <row r="466" spans="3:5" x14ac:dyDescent="0.2">
      <c r="C466" s="138"/>
      <c r="D466" s="138"/>
      <c r="E466" s="138"/>
    </row>
    <row r="467" spans="3:5" x14ac:dyDescent="0.2">
      <c r="C467" s="138"/>
      <c r="D467" s="138"/>
      <c r="E467" s="138"/>
    </row>
    <row r="468" spans="3:5" x14ac:dyDescent="0.2">
      <c r="C468" s="138"/>
      <c r="D468" s="138"/>
      <c r="E468" s="138"/>
    </row>
    <row r="469" spans="3:5" x14ac:dyDescent="0.2">
      <c r="C469" s="138"/>
      <c r="D469" s="138"/>
      <c r="E469" s="138"/>
    </row>
    <row r="470" spans="3:5" x14ac:dyDescent="0.2">
      <c r="C470" s="138"/>
      <c r="D470" s="138"/>
      <c r="E470" s="138"/>
    </row>
    <row r="471" spans="3:5" x14ac:dyDescent="0.2">
      <c r="C471" s="138"/>
      <c r="D471" s="138"/>
      <c r="E471" s="138"/>
    </row>
    <row r="472" spans="3:5" x14ac:dyDescent="0.2">
      <c r="C472" s="138"/>
      <c r="D472" s="138"/>
      <c r="E472" s="138"/>
    </row>
    <row r="473" spans="3:5" x14ac:dyDescent="0.2">
      <c r="C473" s="138"/>
      <c r="D473" s="138"/>
      <c r="E473" s="138"/>
    </row>
    <row r="474" spans="3:5" x14ac:dyDescent="0.2">
      <c r="C474" s="138"/>
      <c r="D474" s="138"/>
      <c r="E474" s="138"/>
    </row>
    <row r="475" spans="3:5" x14ac:dyDescent="0.2">
      <c r="C475" s="138"/>
      <c r="D475" s="138"/>
      <c r="E475" s="138"/>
    </row>
    <row r="476" spans="3:5" x14ac:dyDescent="0.2">
      <c r="C476" s="138"/>
      <c r="D476" s="138"/>
      <c r="E476" s="138"/>
    </row>
    <row r="477" spans="3:5" x14ac:dyDescent="0.2">
      <c r="C477" s="138"/>
      <c r="D477" s="138"/>
      <c r="E477" s="138"/>
    </row>
    <row r="478" spans="3:5" x14ac:dyDescent="0.2">
      <c r="C478" s="138"/>
      <c r="D478" s="138"/>
      <c r="E478" s="138"/>
    </row>
    <row r="479" spans="3:5" x14ac:dyDescent="0.2">
      <c r="C479" s="138"/>
      <c r="D479" s="138"/>
      <c r="E479" s="138"/>
    </row>
    <row r="480" spans="3:5" x14ac:dyDescent="0.2">
      <c r="C480" s="138"/>
      <c r="D480" s="138"/>
      <c r="E480" s="138"/>
    </row>
    <row r="481" spans="3:5" x14ac:dyDescent="0.2">
      <c r="C481" s="138"/>
      <c r="D481" s="138"/>
      <c r="E481" s="138"/>
    </row>
    <row r="482" spans="3:5" x14ac:dyDescent="0.2">
      <c r="C482" s="138"/>
      <c r="D482" s="138"/>
      <c r="E482" s="138"/>
    </row>
    <row r="483" spans="3:5" x14ac:dyDescent="0.2">
      <c r="C483" s="138"/>
      <c r="D483" s="138"/>
      <c r="E483" s="138"/>
    </row>
    <row r="484" spans="3:5" x14ac:dyDescent="0.2">
      <c r="C484" s="138"/>
      <c r="D484" s="138"/>
      <c r="E484" s="138"/>
    </row>
    <row r="485" spans="3:5" x14ac:dyDescent="0.2">
      <c r="C485" s="138"/>
      <c r="D485" s="138"/>
      <c r="E485" s="138"/>
    </row>
    <row r="486" spans="3:5" x14ac:dyDescent="0.2">
      <c r="C486" s="138"/>
      <c r="D486" s="138"/>
      <c r="E486" s="138"/>
    </row>
    <row r="487" spans="3:5" x14ac:dyDescent="0.2">
      <c r="C487" s="138"/>
      <c r="D487" s="138"/>
      <c r="E487" s="138"/>
    </row>
    <row r="488" spans="3:5" x14ac:dyDescent="0.2">
      <c r="C488" s="138"/>
      <c r="D488" s="138"/>
      <c r="E488" s="138"/>
    </row>
    <row r="489" spans="3:5" x14ac:dyDescent="0.2">
      <c r="C489" s="138"/>
      <c r="D489" s="138"/>
      <c r="E489" s="138"/>
    </row>
    <row r="490" spans="3:5" x14ac:dyDescent="0.2">
      <c r="C490" s="138"/>
      <c r="D490" s="138"/>
      <c r="E490" s="138"/>
    </row>
    <row r="491" spans="3:5" x14ac:dyDescent="0.2">
      <c r="C491" s="138"/>
      <c r="D491" s="138"/>
      <c r="E491" s="138"/>
    </row>
    <row r="492" spans="3:5" x14ac:dyDescent="0.2">
      <c r="C492" s="138"/>
      <c r="D492" s="138"/>
      <c r="E492" s="138"/>
    </row>
    <row r="493" spans="3:5" x14ac:dyDescent="0.2">
      <c r="C493" s="138"/>
      <c r="D493" s="138"/>
      <c r="E493" s="138"/>
    </row>
    <row r="494" spans="3:5" x14ac:dyDescent="0.2">
      <c r="C494" s="138"/>
      <c r="D494" s="138"/>
      <c r="E494" s="138"/>
    </row>
    <row r="495" spans="3:5" x14ac:dyDescent="0.2">
      <c r="C495" s="138"/>
      <c r="D495" s="138"/>
      <c r="E495" s="138"/>
    </row>
    <row r="496" spans="3:5" x14ac:dyDescent="0.2">
      <c r="C496" s="138"/>
      <c r="D496" s="138"/>
      <c r="E496" s="138"/>
    </row>
    <row r="497" spans="3:5" x14ac:dyDescent="0.2">
      <c r="C497" s="138"/>
      <c r="D497" s="138"/>
      <c r="E497" s="138"/>
    </row>
    <row r="498" spans="3:5" x14ac:dyDescent="0.2">
      <c r="C498" s="138"/>
      <c r="D498" s="138"/>
      <c r="E498" s="138"/>
    </row>
    <row r="499" spans="3:5" x14ac:dyDescent="0.2">
      <c r="C499" s="138"/>
      <c r="D499" s="138"/>
      <c r="E499" s="138"/>
    </row>
    <row r="500" spans="3:5" x14ac:dyDescent="0.2">
      <c r="C500" s="138"/>
      <c r="D500" s="138"/>
      <c r="E500" s="138"/>
    </row>
    <row r="501" spans="3:5" x14ac:dyDescent="0.2">
      <c r="C501" s="138"/>
      <c r="D501" s="138"/>
      <c r="E501" s="138"/>
    </row>
    <row r="502" spans="3:5" x14ac:dyDescent="0.2">
      <c r="C502" s="138"/>
      <c r="D502" s="138"/>
      <c r="E502" s="138"/>
    </row>
    <row r="503" spans="3:5" x14ac:dyDescent="0.2">
      <c r="C503" s="138"/>
      <c r="D503" s="138"/>
      <c r="E503" s="138"/>
    </row>
    <row r="504" spans="3:5" x14ac:dyDescent="0.2">
      <c r="C504" s="138"/>
      <c r="D504" s="138"/>
      <c r="E504" s="138"/>
    </row>
    <row r="505" spans="3:5" x14ac:dyDescent="0.2">
      <c r="C505" s="138"/>
      <c r="D505" s="138"/>
      <c r="E505" s="138"/>
    </row>
    <row r="506" spans="3:5" x14ac:dyDescent="0.2">
      <c r="C506" s="138"/>
      <c r="D506" s="138"/>
      <c r="E506" s="138"/>
    </row>
    <row r="507" spans="3:5" x14ac:dyDescent="0.2">
      <c r="C507" s="138"/>
      <c r="D507" s="138"/>
      <c r="E507" s="138"/>
    </row>
    <row r="508" spans="3:5" x14ac:dyDescent="0.2">
      <c r="C508" s="138"/>
      <c r="D508" s="138"/>
      <c r="E508" s="138"/>
    </row>
    <row r="509" spans="3:5" x14ac:dyDescent="0.2">
      <c r="C509" s="138"/>
      <c r="D509" s="138"/>
      <c r="E509" s="138"/>
    </row>
    <row r="510" spans="3:5" x14ac:dyDescent="0.2">
      <c r="C510" s="138"/>
      <c r="D510" s="138"/>
      <c r="E510" s="138"/>
    </row>
    <row r="511" spans="3:5" x14ac:dyDescent="0.2">
      <c r="C511" s="138"/>
      <c r="D511" s="138"/>
      <c r="E511" s="138"/>
    </row>
    <row r="512" spans="3:5" x14ac:dyDescent="0.2">
      <c r="C512" s="138"/>
      <c r="D512" s="138"/>
      <c r="E512" s="138"/>
    </row>
    <row r="513" spans="3:5" x14ac:dyDescent="0.2">
      <c r="C513" s="138"/>
      <c r="D513" s="138"/>
      <c r="E513" s="138"/>
    </row>
    <row r="514" spans="3:5" x14ac:dyDescent="0.2">
      <c r="C514" s="138"/>
      <c r="D514" s="138"/>
      <c r="E514" s="138"/>
    </row>
    <row r="515" spans="3:5" x14ac:dyDescent="0.2">
      <c r="C515" s="138"/>
      <c r="D515" s="138"/>
      <c r="E515" s="138"/>
    </row>
    <row r="516" spans="3:5" x14ac:dyDescent="0.2">
      <c r="C516" s="138"/>
      <c r="D516" s="138"/>
      <c r="E516" s="138"/>
    </row>
    <row r="517" spans="3:5" x14ac:dyDescent="0.2">
      <c r="C517" s="138"/>
      <c r="D517" s="138"/>
      <c r="E517" s="138"/>
    </row>
    <row r="518" spans="3:5" x14ac:dyDescent="0.2">
      <c r="C518" s="138"/>
      <c r="D518" s="138"/>
      <c r="E518" s="138"/>
    </row>
    <row r="519" spans="3:5" x14ac:dyDescent="0.2">
      <c r="C519" s="138"/>
      <c r="D519" s="138"/>
      <c r="E519" s="138"/>
    </row>
    <row r="520" spans="3:5" x14ac:dyDescent="0.2">
      <c r="C520" s="138"/>
      <c r="D520" s="138"/>
      <c r="E520" s="138"/>
    </row>
    <row r="521" spans="3:5" x14ac:dyDescent="0.2">
      <c r="C521" s="138"/>
      <c r="D521" s="138"/>
      <c r="E521" s="138"/>
    </row>
    <row r="522" spans="3:5" x14ac:dyDescent="0.2">
      <c r="C522" s="138"/>
      <c r="D522" s="138"/>
      <c r="E522" s="138"/>
    </row>
    <row r="523" spans="3:5" x14ac:dyDescent="0.2">
      <c r="C523" s="138"/>
      <c r="D523" s="138"/>
      <c r="E523" s="138"/>
    </row>
    <row r="524" spans="3:5" x14ac:dyDescent="0.2">
      <c r="C524" s="138"/>
      <c r="D524" s="138"/>
      <c r="E524" s="138"/>
    </row>
    <row r="525" spans="3:5" x14ac:dyDescent="0.2">
      <c r="C525" s="138"/>
      <c r="D525" s="138"/>
      <c r="E525" s="138"/>
    </row>
    <row r="526" spans="3:5" x14ac:dyDescent="0.2">
      <c r="C526" s="138"/>
      <c r="D526" s="138"/>
      <c r="E526" s="138"/>
    </row>
    <row r="527" spans="3:5" x14ac:dyDescent="0.2">
      <c r="C527" s="138"/>
      <c r="D527" s="138"/>
      <c r="E527" s="138"/>
    </row>
    <row r="528" spans="3:5" x14ac:dyDescent="0.2">
      <c r="C528" s="138"/>
      <c r="D528" s="138"/>
      <c r="E528" s="138"/>
    </row>
    <row r="529" spans="3:5" x14ac:dyDescent="0.2">
      <c r="C529" s="138"/>
      <c r="D529" s="138"/>
      <c r="E529" s="138"/>
    </row>
    <row r="530" spans="3:5" x14ac:dyDescent="0.2">
      <c r="C530" s="138"/>
      <c r="D530" s="138"/>
      <c r="E530" s="138"/>
    </row>
    <row r="531" spans="3:5" x14ac:dyDescent="0.2">
      <c r="C531" s="138"/>
      <c r="D531" s="138"/>
      <c r="E531" s="138"/>
    </row>
    <row r="532" spans="3:5" x14ac:dyDescent="0.2">
      <c r="C532" s="138"/>
      <c r="D532" s="138"/>
      <c r="E532" s="138"/>
    </row>
    <row r="533" spans="3:5" x14ac:dyDescent="0.2">
      <c r="C533" s="138"/>
      <c r="D533" s="138"/>
      <c r="E533" s="138"/>
    </row>
    <row r="534" spans="3:5" x14ac:dyDescent="0.2">
      <c r="C534" s="138"/>
      <c r="D534" s="138"/>
      <c r="E534" s="138"/>
    </row>
    <row r="535" spans="3:5" x14ac:dyDescent="0.2">
      <c r="C535" s="138"/>
      <c r="D535" s="138"/>
      <c r="E535" s="138"/>
    </row>
    <row r="536" spans="3:5" x14ac:dyDescent="0.2">
      <c r="C536" s="138"/>
      <c r="D536" s="138"/>
      <c r="E536" s="138"/>
    </row>
    <row r="537" spans="3:5" x14ac:dyDescent="0.2">
      <c r="C537" s="138"/>
      <c r="D537" s="138"/>
      <c r="E537" s="138"/>
    </row>
    <row r="538" spans="3:5" x14ac:dyDescent="0.2">
      <c r="C538" s="138"/>
      <c r="D538" s="138"/>
      <c r="E538" s="138"/>
    </row>
    <row r="539" spans="3:5" x14ac:dyDescent="0.2">
      <c r="C539" s="138"/>
      <c r="D539" s="138"/>
      <c r="E539" s="138"/>
    </row>
    <row r="540" spans="3:5" x14ac:dyDescent="0.2">
      <c r="C540" s="138"/>
      <c r="D540" s="138"/>
      <c r="E540" s="138"/>
    </row>
    <row r="541" spans="3:5" x14ac:dyDescent="0.2">
      <c r="C541" s="138"/>
      <c r="D541" s="138"/>
      <c r="E541" s="138"/>
    </row>
    <row r="542" spans="3:5" x14ac:dyDescent="0.2">
      <c r="C542" s="138"/>
      <c r="D542" s="138"/>
      <c r="E542" s="138"/>
    </row>
    <row r="543" spans="3:5" x14ac:dyDescent="0.2">
      <c r="C543" s="138"/>
      <c r="D543" s="138"/>
      <c r="E543" s="138"/>
    </row>
    <row r="544" spans="3:5" x14ac:dyDescent="0.2">
      <c r="C544" s="138"/>
      <c r="D544" s="138"/>
      <c r="E544" s="138"/>
    </row>
    <row r="545" spans="3:5" x14ac:dyDescent="0.2">
      <c r="C545" s="138"/>
      <c r="D545" s="138"/>
      <c r="E545" s="138"/>
    </row>
    <row r="546" spans="3:5" x14ac:dyDescent="0.2">
      <c r="C546" s="138"/>
      <c r="D546" s="138"/>
      <c r="E546" s="138"/>
    </row>
    <row r="547" spans="3:5" x14ac:dyDescent="0.2">
      <c r="C547" s="138"/>
      <c r="D547" s="138"/>
      <c r="E547" s="138"/>
    </row>
    <row r="548" spans="3:5" x14ac:dyDescent="0.2">
      <c r="C548" s="138"/>
      <c r="D548" s="138"/>
      <c r="E548" s="138"/>
    </row>
    <row r="549" spans="3:5" x14ac:dyDescent="0.2">
      <c r="C549" s="138"/>
      <c r="D549" s="138"/>
      <c r="E549" s="138"/>
    </row>
    <row r="550" spans="3:5" x14ac:dyDescent="0.2">
      <c r="C550" s="138"/>
      <c r="D550" s="138"/>
      <c r="E550" s="138"/>
    </row>
    <row r="551" spans="3:5" x14ac:dyDescent="0.2">
      <c r="C551" s="138"/>
      <c r="D551" s="138"/>
      <c r="E551" s="138"/>
    </row>
    <row r="552" spans="3:5" x14ac:dyDescent="0.2">
      <c r="C552" s="138"/>
      <c r="D552" s="138"/>
      <c r="E552" s="138"/>
    </row>
    <row r="553" spans="3:5" x14ac:dyDescent="0.2">
      <c r="C553" s="138"/>
      <c r="D553" s="138"/>
      <c r="E553" s="138"/>
    </row>
    <row r="554" spans="3:5" x14ac:dyDescent="0.2">
      <c r="C554" s="138"/>
      <c r="D554" s="138"/>
      <c r="E554" s="138"/>
    </row>
    <row r="555" spans="3:5" x14ac:dyDescent="0.2">
      <c r="C555" s="138"/>
      <c r="D555" s="138"/>
      <c r="E555" s="138"/>
    </row>
    <row r="556" spans="3:5" x14ac:dyDescent="0.2">
      <c r="C556" s="138"/>
      <c r="D556" s="138"/>
      <c r="E556" s="138"/>
    </row>
    <row r="557" spans="3:5" x14ac:dyDescent="0.2">
      <c r="C557" s="138"/>
      <c r="D557" s="138"/>
      <c r="E557" s="138"/>
    </row>
    <row r="558" spans="3:5" x14ac:dyDescent="0.2">
      <c r="C558" s="138"/>
      <c r="D558" s="138"/>
      <c r="E558" s="138"/>
    </row>
    <row r="559" spans="3:5" x14ac:dyDescent="0.2">
      <c r="C559" s="138"/>
      <c r="D559" s="138"/>
      <c r="E559" s="138"/>
    </row>
    <row r="560" spans="3:5" x14ac:dyDescent="0.2">
      <c r="C560" s="138"/>
      <c r="D560" s="138"/>
      <c r="E560" s="138"/>
    </row>
    <row r="561" spans="3:5" x14ac:dyDescent="0.2">
      <c r="C561" s="138"/>
      <c r="D561" s="138"/>
      <c r="E561" s="138"/>
    </row>
    <row r="562" spans="3:5" x14ac:dyDescent="0.2">
      <c r="C562" s="138"/>
      <c r="D562" s="138"/>
      <c r="E562" s="138"/>
    </row>
    <row r="563" spans="3:5" x14ac:dyDescent="0.2">
      <c r="C563" s="138"/>
      <c r="D563" s="138"/>
      <c r="E563" s="138"/>
    </row>
    <row r="564" spans="3:5" x14ac:dyDescent="0.2">
      <c r="C564" s="138"/>
      <c r="D564" s="138"/>
      <c r="E564" s="138"/>
    </row>
    <row r="565" spans="3:5" x14ac:dyDescent="0.2">
      <c r="C565" s="138"/>
      <c r="D565" s="138"/>
      <c r="E565" s="138"/>
    </row>
    <row r="566" spans="3:5" x14ac:dyDescent="0.2">
      <c r="C566" s="138"/>
      <c r="D566" s="138"/>
      <c r="E566" s="138"/>
    </row>
    <row r="567" spans="3:5" x14ac:dyDescent="0.2">
      <c r="C567" s="138"/>
      <c r="D567" s="138"/>
      <c r="E567" s="138"/>
    </row>
    <row r="568" spans="3:5" x14ac:dyDescent="0.2">
      <c r="C568" s="138"/>
      <c r="D568" s="138"/>
      <c r="E568" s="138"/>
    </row>
    <row r="569" spans="3:5" x14ac:dyDescent="0.2">
      <c r="C569" s="138"/>
      <c r="D569" s="138"/>
      <c r="E569" s="138"/>
    </row>
    <row r="570" spans="3:5" x14ac:dyDescent="0.2">
      <c r="C570" s="138"/>
      <c r="D570" s="138"/>
      <c r="E570" s="138"/>
    </row>
    <row r="571" spans="3:5" x14ac:dyDescent="0.2">
      <c r="C571" s="138"/>
      <c r="D571" s="138"/>
      <c r="E571" s="138"/>
    </row>
    <row r="572" spans="3:5" x14ac:dyDescent="0.2">
      <c r="C572" s="138"/>
      <c r="D572" s="138"/>
      <c r="E572" s="138"/>
    </row>
    <row r="573" spans="3:5" x14ac:dyDescent="0.2">
      <c r="C573" s="138"/>
      <c r="D573" s="138"/>
      <c r="E573" s="138"/>
    </row>
    <row r="574" spans="3:5" x14ac:dyDescent="0.2">
      <c r="C574" s="138"/>
      <c r="D574" s="138"/>
      <c r="E574" s="138"/>
    </row>
    <row r="575" spans="3:5" x14ac:dyDescent="0.2">
      <c r="C575" s="138"/>
      <c r="D575" s="138"/>
      <c r="E575" s="138"/>
    </row>
    <row r="576" spans="3:5" x14ac:dyDescent="0.2">
      <c r="C576" s="138"/>
      <c r="D576" s="138"/>
      <c r="E576" s="138"/>
    </row>
    <row r="577" spans="3:5" x14ac:dyDescent="0.2">
      <c r="C577" s="138"/>
      <c r="D577" s="138"/>
      <c r="E577" s="138"/>
    </row>
    <row r="578" spans="3:5" x14ac:dyDescent="0.2">
      <c r="C578" s="138"/>
      <c r="D578" s="138"/>
      <c r="E578" s="138"/>
    </row>
    <row r="579" spans="3:5" x14ac:dyDescent="0.2">
      <c r="C579" s="138"/>
      <c r="D579" s="138"/>
      <c r="E579" s="138"/>
    </row>
    <row r="580" spans="3:5" x14ac:dyDescent="0.2">
      <c r="C580" s="138"/>
      <c r="D580" s="138"/>
      <c r="E580" s="138"/>
    </row>
    <row r="581" spans="3:5" x14ac:dyDescent="0.2">
      <c r="C581" s="138"/>
      <c r="D581" s="138"/>
      <c r="E581" s="138"/>
    </row>
    <row r="582" spans="3:5" x14ac:dyDescent="0.2">
      <c r="C582" s="138"/>
      <c r="D582" s="138"/>
      <c r="E582" s="138"/>
    </row>
    <row r="583" spans="3:5" x14ac:dyDescent="0.2">
      <c r="C583" s="138"/>
      <c r="D583" s="138"/>
      <c r="E583" s="138"/>
    </row>
    <row r="584" spans="3:5" x14ac:dyDescent="0.2">
      <c r="C584" s="138"/>
      <c r="D584" s="138"/>
      <c r="E584" s="138"/>
    </row>
    <row r="585" spans="3:5" x14ac:dyDescent="0.2">
      <c r="C585" s="138"/>
      <c r="D585" s="138"/>
      <c r="E585" s="138"/>
    </row>
    <row r="586" spans="3:5" x14ac:dyDescent="0.2">
      <c r="C586" s="138"/>
      <c r="D586" s="138"/>
      <c r="E586" s="138"/>
    </row>
    <row r="587" spans="3:5" x14ac:dyDescent="0.2">
      <c r="C587" s="138"/>
      <c r="D587" s="138"/>
      <c r="E587" s="138"/>
    </row>
    <row r="588" spans="3:5" x14ac:dyDescent="0.2">
      <c r="C588" s="138"/>
      <c r="D588" s="138"/>
      <c r="E588" s="138"/>
    </row>
    <row r="589" spans="3:5" x14ac:dyDescent="0.2">
      <c r="C589" s="138"/>
      <c r="D589" s="138"/>
      <c r="E589" s="138"/>
    </row>
    <row r="590" spans="3:5" x14ac:dyDescent="0.2">
      <c r="C590" s="138"/>
      <c r="D590" s="138"/>
      <c r="E590" s="138"/>
    </row>
    <row r="591" spans="3:5" x14ac:dyDescent="0.2">
      <c r="C591" s="138"/>
      <c r="D591" s="138"/>
      <c r="E591" s="138"/>
    </row>
    <row r="592" spans="3:5" x14ac:dyDescent="0.2">
      <c r="C592" s="138"/>
      <c r="D592" s="138"/>
      <c r="E592" s="138"/>
    </row>
    <row r="593" spans="3:5" x14ac:dyDescent="0.2">
      <c r="C593" s="138"/>
      <c r="D593" s="138"/>
      <c r="E593" s="138"/>
    </row>
    <row r="594" spans="3:5" x14ac:dyDescent="0.2">
      <c r="C594" s="138"/>
      <c r="D594" s="138"/>
      <c r="E594" s="138"/>
    </row>
    <row r="595" spans="3:5" x14ac:dyDescent="0.2">
      <c r="C595" s="138"/>
      <c r="D595" s="138"/>
      <c r="E595" s="138"/>
    </row>
    <row r="596" spans="3:5" x14ac:dyDescent="0.2">
      <c r="C596" s="138"/>
      <c r="D596" s="138"/>
      <c r="E596" s="138"/>
    </row>
    <row r="597" spans="3:5" x14ac:dyDescent="0.2">
      <c r="C597" s="138"/>
      <c r="D597" s="138"/>
      <c r="E597" s="138"/>
    </row>
    <row r="598" spans="3:5" x14ac:dyDescent="0.2">
      <c r="C598" s="138"/>
      <c r="D598" s="138"/>
      <c r="E598" s="138"/>
    </row>
    <row r="599" spans="3:5" x14ac:dyDescent="0.2">
      <c r="C599" s="138"/>
      <c r="D599" s="138"/>
      <c r="E599" s="138"/>
    </row>
    <row r="600" spans="3:5" x14ac:dyDescent="0.2">
      <c r="C600" s="138"/>
      <c r="D600" s="138"/>
      <c r="E600" s="138"/>
    </row>
    <row r="601" spans="3:5" x14ac:dyDescent="0.2">
      <c r="C601" s="138"/>
      <c r="D601" s="138"/>
      <c r="E601" s="138"/>
    </row>
    <row r="602" spans="3:5" x14ac:dyDescent="0.2">
      <c r="C602" s="138"/>
      <c r="D602" s="138"/>
      <c r="E602" s="138"/>
    </row>
    <row r="603" spans="3:5" x14ac:dyDescent="0.2">
      <c r="C603" s="138"/>
      <c r="D603" s="138"/>
      <c r="E603" s="138"/>
    </row>
    <row r="604" spans="3:5" x14ac:dyDescent="0.2">
      <c r="C604" s="138"/>
      <c r="D604" s="138"/>
      <c r="E604" s="138"/>
    </row>
    <row r="605" spans="3:5" x14ac:dyDescent="0.2">
      <c r="C605" s="138"/>
      <c r="D605" s="138"/>
      <c r="E605" s="138"/>
    </row>
    <row r="606" spans="3:5" x14ac:dyDescent="0.2">
      <c r="C606" s="138"/>
      <c r="D606" s="138"/>
      <c r="E606" s="138"/>
    </row>
    <row r="607" spans="3:5" x14ac:dyDescent="0.2">
      <c r="C607" s="138"/>
      <c r="D607" s="138"/>
      <c r="E607" s="138"/>
    </row>
    <row r="608" spans="3:5" x14ac:dyDescent="0.2">
      <c r="C608" s="138"/>
      <c r="D608" s="138"/>
      <c r="E608" s="138"/>
    </row>
    <row r="609" spans="3:5" x14ac:dyDescent="0.2">
      <c r="C609" s="138"/>
      <c r="D609" s="138"/>
      <c r="E609" s="138"/>
    </row>
    <row r="610" spans="3:5" x14ac:dyDescent="0.2">
      <c r="C610" s="138"/>
      <c r="D610" s="138"/>
      <c r="E610" s="138"/>
    </row>
    <row r="611" spans="3:5" x14ac:dyDescent="0.2">
      <c r="C611" s="138"/>
      <c r="D611" s="138"/>
      <c r="E611" s="138"/>
    </row>
    <row r="612" spans="3:5" x14ac:dyDescent="0.2">
      <c r="C612" s="138"/>
      <c r="D612" s="138"/>
      <c r="E612" s="138"/>
    </row>
    <row r="613" spans="3:5" x14ac:dyDescent="0.2">
      <c r="C613" s="138"/>
      <c r="D613" s="138"/>
      <c r="E613" s="138"/>
    </row>
    <row r="614" spans="3:5" x14ac:dyDescent="0.2">
      <c r="C614" s="138"/>
      <c r="D614" s="138"/>
      <c r="E614" s="138"/>
    </row>
    <row r="615" spans="3:5" x14ac:dyDescent="0.2">
      <c r="C615" s="138"/>
      <c r="D615" s="138"/>
      <c r="E615" s="138"/>
    </row>
    <row r="616" spans="3:5" x14ac:dyDescent="0.2">
      <c r="C616" s="138"/>
      <c r="D616" s="138"/>
      <c r="E616" s="138"/>
    </row>
    <row r="617" spans="3:5" x14ac:dyDescent="0.2">
      <c r="C617" s="138"/>
      <c r="D617" s="138"/>
      <c r="E617" s="138"/>
    </row>
    <row r="618" spans="3:5" x14ac:dyDescent="0.2">
      <c r="C618" s="138"/>
      <c r="D618" s="138"/>
      <c r="E618" s="138"/>
    </row>
    <row r="619" spans="3:5" x14ac:dyDescent="0.2">
      <c r="C619" s="138"/>
      <c r="D619" s="138"/>
      <c r="E619" s="138"/>
    </row>
    <row r="620" spans="3:5" x14ac:dyDescent="0.2">
      <c r="C620" s="138"/>
      <c r="D620" s="138"/>
      <c r="E620" s="138"/>
    </row>
    <row r="621" spans="3:5" x14ac:dyDescent="0.2">
      <c r="C621" s="138"/>
      <c r="D621" s="138"/>
      <c r="E621" s="138"/>
    </row>
    <row r="622" spans="3:5" x14ac:dyDescent="0.2">
      <c r="C622" s="138"/>
      <c r="D622" s="138"/>
      <c r="E622" s="138"/>
    </row>
    <row r="623" spans="3:5" x14ac:dyDescent="0.2">
      <c r="C623" s="138"/>
      <c r="D623" s="138"/>
      <c r="E623" s="138"/>
    </row>
    <row r="624" spans="3:5" x14ac:dyDescent="0.2">
      <c r="C624" s="138"/>
      <c r="D624" s="138"/>
      <c r="E624" s="138"/>
    </row>
    <row r="625" spans="3:5" x14ac:dyDescent="0.2">
      <c r="C625" s="138"/>
      <c r="D625" s="138"/>
      <c r="E625" s="138"/>
    </row>
    <row r="626" spans="3:5" x14ac:dyDescent="0.2">
      <c r="C626" s="138"/>
      <c r="D626" s="138"/>
      <c r="E626" s="138"/>
    </row>
    <row r="627" spans="3:5" x14ac:dyDescent="0.2">
      <c r="C627" s="138"/>
      <c r="D627" s="138"/>
      <c r="E627" s="138"/>
    </row>
    <row r="628" spans="3:5" x14ac:dyDescent="0.2">
      <c r="C628" s="138"/>
      <c r="D628" s="138"/>
      <c r="E628" s="138"/>
    </row>
    <row r="629" spans="3:5" x14ac:dyDescent="0.2">
      <c r="C629" s="138"/>
      <c r="D629" s="138"/>
      <c r="E629" s="138"/>
    </row>
    <row r="630" spans="3:5" x14ac:dyDescent="0.2">
      <c r="C630" s="138"/>
      <c r="D630" s="138"/>
      <c r="E630" s="138"/>
    </row>
    <row r="631" spans="3:5" x14ac:dyDescent="0.2">
      <c r="C631" s="138"/>
      <c r="D631" s="138"/>
      <c r="E631" s="138"/>
    </row>
    <row r="632" spans="3:5" x14ac:dyDescent="0.2">
      <c r="C632" s="138"/>
      <c r="D632" s="138"/>
      <c r="E632" s="138"/>
    </row>
    <row r="633" spans="3:5" x14ac:dyDescent="0.2">
      <c r="C633" s="138"/>
      <c r="D633" s="138"/>
      <c r="E633" s="138"/>
    </row>
    <row r="634" spans="3:5" x14ac:dyDescent="0.2">
      <c r="C634" s="138"/>
      <c r="D634" s="138"/>
      <c r="E634" s="138"/>
    </row>
    <row r="635" spans="3:5" x14ac:dyDescent="0.2">
      <c r="C635" s="138"/>
      <c r="D635" s="138"/>
      <c r="E635" s="138"/>
    </row>
    <row r="636" spans="3:5" x14ac:dyDescent="0.2">
      <c r="C636" s="138"/>
      <c r="D636" s="138"/>
      <c r="E636" s="138"/>
    </row>
    <row r="637" spans="3:5" x14ac:dyDescent="0.2">
      <c r="C637" s="138"/>
      <c r="D637" s="138"/>
      <c r="E637" s="138"/>
    </row>
    <row r="638" spans="3:5" x14ac:dyDescent="0.2">
      <c r="C638" s="138"/>
      <c r="D638" s="138"/>
      <c r="E638" s="138"/>
    </row>
    <row r="639" spans="3:5" x14ac:dyDescent="0.2">
      <c r="C639" s="138"/>
      <c r="D639" s="138"/>
      <c r="E639" s="138"/>
    </row>
    <row r="640" spans="3:5" x14ac:dyDescent="0.2">
      <c r="C640" s="138"/>
      <c r="D640" s="138"/>
      <c r="E640" s="138"/>
    </row>
    <row r="641" spans="3:5" x14ac:dyDescent="0.2">
      <c r="C641" s="138"/>
      <c r="D641" s="138"/>
      <c r="E641" s="138"/>
    </row>
    <row r="642" spans="3:5" x14ac:dyDescent="0.2">
      <c r="C642" s="138"/>
      <c r="D642" s="138"/>
      <c r="E642" s="138"/>
    </row>
    <row r="643" spans="3:5" x14ac:dyDescent="0.2">
      <c r="C643" s="138"/>
      <c r="D643" s="138"/>
      <c r="E643" s="138"/>
    </row>
    <row r="644" spans="3:5" x14ac:dyDescent="0.2">
      <c r="C644" s="138"/>
      <c r="D644" s="138"/>
      <c r="E644" s="138"/>
    </row>
    <row r="645" spans="3:5" x14ac:dyDescent="0.2">
      <c r="C645" s="138"/>
      <c r="D645" s="138"/>
      <c r="E645" s="138"/>
    </row>
    <row r="646" spans="3:5" x14ac:dyDescent="0.2">
      <c r="C646" s="138"/>
      <c r="D646" s="138"/>
      <c r="E646" s="138"/>
    </row>
    <row r="647" spans="3:5" x14ac:dyDescent="0.2">
      <c r="C647" s="138"/>
      <c r="D647" s="138"/>
      <c r="E647" s="138"/>
    </row>
    <row r="648" spans="3:5" x14ac:dyDescent="0.2">
      <c r="C648" s="138"/>
      <c r="D648" s="138"/>
      <c r="E648" s="138"/>
    </row>
    <row r="649" spans="3:5" x14ac:dyDescent="0.2">
      <c r="C649" s="138"/>
      <c r="D649" s="138"/>
      <c r="E649" s="138"/>
    </row>
    <row r="650" spans="3:5" x14ac:dyDescent="0.2">
      <c r="C650" s="138"/>
      <c r="D650" s="138"/>
      <c r="E650" s="138"/>
    </row>
    <row r="651" spans="3:5" x14ac:dyDescent="0.2">
      <c r="C651" s="138"/>
      <c r="D651" s="138"/>
      <c r="E651" s="138"/>
    </row>
    <row r="652" spans="3:5" x14ac:dyDescent="0.2">
      <c r="C652" s="138"/>
      <c r="D652" s="138"/>
      <c r="E652" s="138"/>
    </row>
    <row r="653" spans="3:5" x14ac:dyDescent="0.2">
      <c r="C653" s="138"/>
      <c r="D653" s="138"/>
      <c r="E653" s="138"/>
    </row>
    <row r="654" spans="3:5" x14ac:dyDescent="0.2">
      <c r="C654" s="138"/>
      <c r="D654" s="138"/>
      <c r="E654" s="138"/>
    </row>
    <row r="655" spans="3:5" x14ac:dyDescent="0.2">
      <c r="C655" s="138"/>
      <c r="D655" s="138"/>
      <c r="E655" s="138"/>
    </row>
    <row r="656" spans="3:5" x14ac:dyDescent="0.2">
      <c r="C656" s="138"/>
      <c r="D656" s="138"/>
      <c r="E656" s="138"/>
    </row>
    <row r="657" spans="3:5" x14ac:dyDescent="0.2">
      <c r="C657" s="138"/>
      <c r="D657" s="138"/>
      <c r="E657" s="138"/>
    </row>
    <row r="658" spans="3:5" x14ac:dyDescent="0.2">
      <c r="C658" s="138"/>
      <c r="D658" s="138"/>
      <c r="E658" s="138"/>
    </row>
    <row r="659" spans="3:5" x14ac:dyDescent="0.2">
      <c r="C659" s="138"/>
      <c r="D659" s="138"/>
      <c r="E659" s="138"/>
    </row>
    <row r="660" spans="3:5" x14ac:dyDescent="0.2">
      <c r="C660" s="138"/>
      <c r="D660" s="138"/>
      <c r="E660" s="138"/>
    </row>
    <row r="661" spans="3:5" x14ac:dyDescent="0.2">
      <c r="C661" s="138"/>
      <c r="D661" s="138"/>
      <c r="E661" s="138"/>
    </row>
    <row r="662" spans="3:5" x14ac:dyDescent="0.2">
      <c r="C662" s="138"/>
      <c r="D662" s="138"/>
      <c r="E662" s="138"/>
    </row>
    <row r="663" spans="3:5" x14ac:dyDescent="0.2">
      <c r="C663" s="138"/>
      <c r="D663" s="138"/>
      <c r="E663" s="138"/>
    </row>
    <row r="664" spans="3:5" x14ac:dyDescent="0.2">
      <c r="C664" s="138"/>
      <c r="D664" s="138"/>
      <c r="E664" s="138"/>
    </row>
    <row r="665" spans="3:5" x14ac:dyDescent="0.2">
      <c r="C665" s="138"/>
      <c r="D665" s="138"/>
      <c r="E665" s="138"/>
    </row>
    <row r="666" spans="3:5" x14ac:dyDescent="0.2">
      <c r="C666" s="138"/>
      <c r="D666" s="138"/>
      <c r="E666" s="138"/>
    </row>
    <row r="667" spans="3:5" x14ac:dyDescent="0.2">
      <c r="C667" s="138"/>
      <c r="D667" s="138"/>
      <c r="E667" s="138"/>
    </row>
    <row r="668" spans="3:5" x14ac:dyDescent="0.2">
      <c r="C668" s="138"/>
      <c r="D668" s="138"/>
      <c r="E668" s="138"/>
    </row>
    <row r="669" spans="3:5" x14ac:dyDescent="0.2">
      <c r="C669" s="138"/>
      <c r="D669" s="138"/>
      <c r="E669" s="138"/>
    </row>
    <row r="670" spans="3:5" x14ac:dyDescent="0.2">
      <c r="C670" s="138"/>
      <c r="D670" s="138"/>
      <c r="E670" s="138"/>
    </row>
    <row r="671" spans="3:5" x14ac:dyDescent="0.2">
      <c r="C671" s="138"/>
      <c r="D671" s="138"/>
      <c r="E671" s="138"/>
    </row>
    <row r="672" spans="3:5" x14ac:dyDescent="0.2">
      <c r="C672" s="138"/>
      <c r="D672" s="138"/>
      <c r="E672" s="138"/>
    </row>
    <row r="673" spans="3:5" x14ac:dyDescent="0.2">
      <c r="C673" s="138"/>
      <c r="D673" s="138"/>
      <c r="E673" s="138"/>
    </row>
    <row r="674" spans="3:5" x14ac:dyDescent="0.2">
      <c r="C674" s="138"/>
      <c r="D674" s="138"/>
      <c r="E674" s="138"/>
    </row>
    <row r="675" spans="3:5" x14ac:dyDescent="0.2">
      <c r="C675" s="138"/>
      <c r="D675" s="138"/>
      <c r="E675" s="138"/>
    </row>
    <row r="676" spans="3:5" x14ac:dyDescent="0.2">
      <c r="C676" s="138"/>
      <c r="D676" s="138"/>
      <c r="E676" s="138"/>
    </row>
    <row r="677" spans="3:5" x14ac:dyDescent="0.2">
      <c r="C677" s="138"/>
      <c r="D677" s="138"/>
      <c r="E677" s="138"/>
    </row>
    <row r="678" spans="3:5" x14ac:dyDescent="0.2">
      <c r="C678" s="138"/>
      <c r="D678" s="138"/>
      <c r="E678" s="138"/>
    </row>
    <row r="679" spans="3:5" x14ac:dyDescent="0.2">
      <c r="C679" s="138"/>
      <c r="D679" s="138"/>
      <c r="E679" s="138"/>
    </row>
    <row r="680" spans="3:5" x14ac:dyDescent="0.2">
      <c r="C680" s="138"/>
      <c r="D680" s="138"/>
      <c r="E680" s="138"/>
    </row>
    <row r="681" spans="3:5" x14ac:dyDescent="0.2">
      <c r="C681" s="138"/>
      <c r="D681" s="138"/>
      <c r="E681" s="138"/>
    </row>
    <row r="682" spans="3:5" x14ac:dyDescent="0.2">
      <c r="C682" s="138"/>
      <c r="D682" s="138"/>
      <c r="E682" s="138"/>
    </row>
    <row r="683" spans="3:5" x14ac:dyDescent="0.2">
      <c r="C683" s="138"/>
      <c r="D683" s="138"/>
      <c r="E683" s="138"/>
    </row>
    <row r="684" spans="3:5" x14ac:dyDescent="0.2">
      <c r="C684" s="138"/>
      <c r="D684" s="138"/>
      <c r="E684" s="138"/>
    </row>
    <row r="685" spans="3:5" x14ac:dyDescent="0.2">
      <c r="C685" s="138"/>
      <c r="D685" s="138"/>
      <c r="E685" s="138"/>
    </row>
    <row r="686" spans="3:5" x14ac:dyDescent="0.2">
      <c r="C686" s="138"/>
      <c r="D686" s="138"/>
      <c r="E686" s="138"/>
    </row>
    <row r="687" spans="3:5" x14ac:dyDescent="0.2">
      <c r="C687" s="138"/>
      <c r="D687" s="138"/>
      <c r="E687" s="138"/>
    </row>
    <row r="688" spans="3:5" x14ac:dyDescent="0.2">
      <c r="C688" s="138"/>
      <c r="D688" s="138"/>
      <c r="E688" s="138"/>
    </row>
    <row r="689" spans="3:5" x14ac:dyDescent="0.2">
      <c r="C689" s="138"/>
      <c r="D689" s="138"/>
      <c r="E689" s="138"/>
    </row>
    <row r="690" spans="3:5" x14ac:dyDescent="0.2">
      <c r="C690" s="138"/>
      <c r="D690" s="138"/>
      <c r="E690" s="138"/>
    </row>
    <row r="691" spans="3:5" x14ac:dyDescent="0.2">
      <c r="C691" s="138"/>
      <c r="D691" s="138"/>
      <c r="E691" s="138"/>
    </row>
    <row r="692" spans="3:5" x14ac:dyDescent="0.2">
      <c r="C692" s="138"/>
      <c r="D692" s="138"/>
      <c r="E692" s="138"/>
    </row>
    <row r="693" spans="3:5" x14ac:dyDescent="0.2">
      <c r="C693" s="138"/>
      <c r="D693" s="138"/>
      <c r="E693" s="138"/>
    </row>
    <row r="694" spans="3:5" x14ac:dyDescent="0.2">
      <c r="C694" s="138"/>
      <c r="D694" s="138"/>
      <c r="E694" s="138"/>
    </row>
    <row r="695" spans="3:5" x14ac:dyDescent="0.2">
      <c r="C695" s="138"/>
      <c r="D695" s="138"/>
      <c r="E695" s="138"/>
    </row>
    <row r="696" spans="3:5" x14ac:dyDescent="0.2">
      <c r="C696" s="138"/>
      <c r="D696" s="138"/>
      <c r="E696" s="138"/>
    </row>
    <row r="697" spans="3:5" x14ac:dyDescent="0.2">
      <c r="C697" s="138"/>
      <c r="D697" s="138"/>
      <c r="E697" s="138"/>
    </row>
    <row r="698" spans="3:5" x14ac:dyDescent="0.2">
      <c r="C698" s="138"/>
      <c r="D698" s="138"/>
      <c r="E698" s="138"/>
    </row>
    <row r="699" spans="3:5" x14ac:dyDescent="0.2">
      <c r="C699" s="138"/>
      <c r="D699" s="138"/>
      <c r="E699" s="138"/>
    </row>
    <row r="700" spans="3:5" x14ac:dyDescent="0.2">
      <c r="C700" s="138"/>
      <c r="D700" s="138"/>
      <c r="E700" s="138"/>
    </row>
    <row r="701" spans="3:5" x14ac:dyDescent="0.2">
      <c r="C701" s="138"/>
      <c r="D701" s="138"/>
      <c r="E701" s="138"/>
    </row>
    <row r="702" spans="3:5" x14ac:dyDescent="0.2">
      <c r="C702" s="138"/>
      <c r="D702" s="138"/>
      <c r="E702" s="138"/>
    </row>
    <row r="703" spans="3:5" x14ac:dyDescent="0.2">
      <c r="C703" s="138"/>
      <c r="D703" s="138"/>
      <c r="E703" s="138"/>
    </row>
    <row r="704" spans="3:5" x14ac:dyDescent="0.2">
      <c r="C704" s="138"/>
      <c r="D704" s="138"/>
      <c r="E704" s="138"/>
    </row>
    <row r="705" spans="3:5" x14ac:dyDescent="0.2">
      <c r="C705" s="138"/>
      <c r="D705" s="138"/>
      <c r="E705" s="138"/>
    </row>
    <row r="706" spans="3:5" x14ac:dyDescent="0.2">
      <c r="C706" s="138"/>
      <c r="D706" s="138"/>
      <c r="E706" s="138"/>
    </row>
    <row r="707" spans="3:5" x14ac:dyDescent="0.2">
      <c r="C707" s="138"/>
      <c r="D707" s="138"/>
      <c r="E707" s="138"/>
    </row>
    <row r="708" spans="3:5" x14ac:dyDescent="0.2">
      <c r="C708" s="138"/>
      <c r="D708" s="138"/>
      <c r="E708" s="138"/>
    </row>
    <row r="709" spans="3:5" x14ac:dyDescent="0.2">
      <c r="C709" s="138"/>
      <c r="D709" s="138"/>
      <c r="E709" s="138"/>
    </row>
    <row r="710" spans="3:5" x14ac:dyDescent="0.2">
      <c r="C710" s="138"/>
      <c r="D710" s="138"/>
      <c r="E710" s="138"/>
    </row>
    <row r="711" spans="3:5" x14ac:dyDescent="0.2">
      <c r="C711" s="138"/>
      <c r="D711" s="138"/>
      <c r="E711" s="138"/>
    </row>
    <row r="712" spans="3:5" x14ac:dyDescent="0.2">
      <c r="C712" s="138"/>
      <c r="D712" s="138"/>
      <c r="E712" s="138"/>
    </row>
    <row r="713" spans="3:5" x14ac:dyDescent="0.2">
      <c r="C713" s="138"/>
      <c r="D713" s="138"/>
      <c r="E713" s="138"/>
    </row>
    <row r="714" spans="3:5" x14ac:dyDescent="0.2">
      <c r="C714" s="138"/>
      <c r="D714" s="138"/>
      <c r="E714" s="138"/>
    </row>
    <row r="715" spans="3:5" x14ac:dyDescent="0.2">
      <c r="C715" s="138"/>
      <c r="D715" s="138"/>
      <c r="E715" s="138"/>
    </row>
    <row r="716" spans="3:5" x14ac:dyDescent="0.2">
      <c r="C716" s="138"/>
      <c r="D716" s="138"/>
      <c r="E716" s="138"/>
    </row>
    <row r="717" spans="3:5" x14ac:dyDescent="0.2">
      <c r="C717" s="138"/>
      <c r="D717" s="138"/>
      <c r="E717" s="138"/>
    </row>
    <row r="718" spans="3:5" x14ac:dyDescent="0.2">
      <c r="C718" s="138"/>
      <c r="D718" s="138"/>
      <c r="E718" s="138"/>
    </row>
    <row r="719" spans="3:5" x14ac:dyDescent="0.2">
      <c r="C719" s="138"/>
      <c r="D719" s="138"/>
      <c r="E719" s="138"/>
    </row>
    <row r="720" spans="3:5" x14ac:dyDescent="0.2">
      <c r="C720" s="138"/>
      <c r="D720" s="138"/>
      <c r="E720" s="138"/>
    </row>
    <row r="721" spans="3:5" x14ac:dyDescent="0.2">
      <c r="C721" s="138"/>
      <c r="D721" s="138"/>
      <c r="E721" s="138"/>
    </row>
    <row r="722" spans="3:5" x14ac:dyDescent="0.2">
      <c r="C722" s="138"/>
      <c r="D722" s="138"/>
      <c r="E722" s="138"/>
    </row>
    <row r="723" spans="3:5" x14ac:dyDescent="0.2">
      <c r="C723" s="138"/>
      <c r="D723" s="138"/>
      <c r="E723" s="138"/>
    </row>
    <row r="724" spans="3:5" x14ac:dyDescent="0.2">
      <c r="C724" s="138"/>
      <c r="D724" s="138"/>
      <c r="E724" s="138"/>
    </row>
    <row r="725" spans="3:5" x14ac:dyDescent="0.2">
      <c r="C725" s="138"/>
      <c r="D725" s="138"/>
      <c r="E725" s="138"/>
    </row>
    <row r="726" spans="3:5" x14ac:dyDescent="0.2">
      <c r="C726" s="138"/>
      <c r="D726" s="138"/>
      <c r="E726" s="138"/>
    </row>
    <row r="727" spans="3:5" x14ac:dyDescent="0.2">
      <c r="C727" s="138"/>
      <c r="D727" s="138"/>
      <c r="E727" s="138"/>
    </row>
    <row r="728" spans="3:5" x14ac:dyDescent="0.2">
      <c r="C728" s="138"/>
      <c r="D728" s="138"/>
      <c r="E728" s="138"/>
    </row>
    <row r="729" spans="3:5" x14ac:dyDescent="0.2">
      <c r="C729" s="138"/>
      <c r="D729" s="138"/>
      <c r="E729" s="138"/>
    </row>
    <row r="730" spans="3:5" x14ac:dyDescent="0.2">
      <c r="C730" s="138"/>
      <c r="D730" s="138"/>
      <c r="E730" s="138"/>
    </row>
    <row r="731" spans="3:5" x14ac:dyDescent="0.2">
      <c r="C731" s="138"/>
      <c r="D731" s="138"/>
      <c r="E731" s="138"/>
    </row>
    <row r="732" spans="3:5" x14ac:dyDescent="0.2">
      <c r="C732" s="138"/>
      <c r="D732" s="138"/>
      <c r="E732" s="138"/>
    </row>
    <row r="733" spans="3:5" x14ac:dyDescent="0.2">
      <c r="C733" s="138"/>
      <c r="D733" s="138"/>
      <c r="E733" s="138"/>
    </row>
    <row r="734" spans="3:5" x14ac:dyDescent="0.2">
      <c r="C734" s="138"/>
      <c r="D734" s="138"/>
      <c r="E734" s="138"/>
    </row>
    <row r="735" spans="3:5" x14ac:dyDescent="0.2">
      <c r="C735" s="138"/>
      <c r="D735" s="138"/>
      <c r="E735" s="138"/>
    </row>
    <row r="736" spans="3:5" x14ac:dyDescent="0.2">
      <c r="C736" s="138"/>
      <c r="D736" s="138"/>
      <c r="E736" s="138"/>
    </row>
    <row r="737" spans="3:5" x14ac:dyDescent="0.2">
      <c r="C737" s="138"/>
      <c r="D737" s="138"/>
      <c r="E737" s="138"/>
    </row>
    <row r="738" spans="3:5" x14ac:dyDescent="0.2">
      <c r="C738" s="138"/>
      <c r="D738" s="138"/>
      <c r="E738" s="138"/>
    </row>
    <row r="739" spans="3:5" x14ac:dyDescent="0.2">
      <c r="C739" s="138"/>
      <c r="D739" s="138"/>
      <c r="E739" s="138"/>
    </row>
    <row r="740" spans="3:5" x14ac:dyDescent="0.2">
      <c r="C740" s="138"/>
      <c r="D740" s="138"/>
      <c r="E740" s="138"/>
    </row>
    <row r="741" spans="3:5" x14ac:dyDescent="0.2">
      <c r="C741" s="138"/>
      <c r="D741" s="138"/>
      <c r="E741" s="138"/>
    </row>
    <row r="742" spans="3:5" x14ac:dyDescent="0.2">
      <c r="C742" s="138"/>
      <c r="D742" s="138"/>
      <c r="E742" s="138"/>
    </row>
    <row r="743" spans="3:5" x14ac:dyDescent="0.2">
      <c r="C743" s="138"/>
      <c r="D743" s="138"/>
      <c r="E743" s="138"/>
    </row>
    <row r="744" spans="3:5" x14ac:dyDescent="0.2">
      <c r="C744" s="138"/>
      <c r="D744" s="138"/>
      <c r="E744" s="138"/>
    </row>
    <row r="745" spans="3:5" x14ac:dyDescent="0.2">
      <c r="C745" s="138"/>
      <c r="D745" s="138"/>
      <c r="E745" s="138"/>
    </row>
    <row r="746" spans="3:5" x14ac:dyDescent="0.2">
      <c r="C746" s="138"/>
      <c r="D746" s="138"/>
      <c r="E746" s="138"/>
    </row>
    <row r="747" spans="3:5" x14ac:dyDescent="0.2">
      <c r="C747" s="138"/>
      <c r="D747" s="138"/>
      <c r="E747" s="138"/>
    </row>
    <row r="748" spans="3:5" x14ac:dyDescent="0.2">
      <c r="C748" s="138"/>
      <c r="D748" s="138"/>
      <c r="E748" s="138"/>
    </row>
    <row r="749" spans="3:5" x14ac:dyDescent="0.2">
      <c r="C749" s="138"/>
      <c r="D749" s="138"/>
      <c r="E749" s="138"/>
    </row>
    <row r="750" spans="3:5" x14ac:dyDescent="0.2">
      <c r="C750" s="138"/>
      <c r="D750" s="138"/>
      <c r="E750" s="138"/>
    </row>
    <row r="751" spans="3:5" x14ac:dyDescent="0.2">
      <c r="C751" s="138"/>
      <c r="D751" s="138"/>
      <c r="E751" s="138"/>
    </row>
    <row r="752" spans="3:5" x14ac:dyDescent="0.2">
      <c r="C752" s="138"/>
      <c r="D752" s="138"/>
      <c r="E752" s="138"/>
    </row>
    <row r="753" spans="3:5" x14ac:dyDescent="0.2">
      <c r="C753" s="138"/>
      <c r="D753" s="138"/>
      <c r="E753" s="138"/>
    </row>
    <row r="754" spans="3:5" x14ac:dyDescent="0.2">
      <c r="C754" s="138"/>
      <c r="D754" s="138"/>
      <c r="E754" s="138"/>
    </row>
    <row r="755" spans="3:5" x14ac:dyDescent="0.2">
      <c r="C755" s="138"/>
      <c r="D755" s="138"/>
      <c r="E755" s="138"/>
    </row>
    <row r="756" spans="3:5" x14ac:dyDescent="0.2">
      <c r="C756" s="138"/>
      <c r="D756" s="138"/>
      <c r="E756" s="138"/>
    </row>
    <row r="757" spans="3:5" x14ac:dyDescent="0.2">
      <c r="C757" s="138"/>
      <c r="D757" s="138"/>
      <c r="E757" s="138"/>
    </row>
    <row r="758" spans="3:5" x14ac:dyDescent="0.2">
      <c r="C758" s="138"/>
      <c r="D758" s="138"/>
      <c r="E758" s="138"/>
    </row>
    <row r="759" spans="3:5" x14ac:dyDescent="0.2">
      <c r="C759" s="138"/>
      <c r="D759" s="138"/>
      <c r="E759" s="138"/>
    </row>
    <row r="760" spans="3:5" x14ac:dyDescent="0.2">
      <c r="C760" s="138"/>
      <c r="D760" s="138"/>
      <c r="E760" s="138"/>
    </row>
    <row r="761" spans="3:5" x14ac:dyDescent="0.2">
      <c r="C761" s="138"/>
      <c r="D761" s="138"/>
      <c r="E761" s="138"/>
    </row>
    <row r="762" spans="3:5" x14ac:dyDescent="0.2">
      <c r="C762" s="138"/>
      <c r="D762" s="138"/>
      <c r="E762" s="138"/>
    </row>
    <row r="763" spans="3:5" x14ac:dyDescent="0.2">
      <c r="C763" s="138"/>
      <c r="D763" s="138"/>
      <c r="E763" s="138"/>
    </row>
    <row r="764" spans="3:5" x14ac:dyDescent="0.2">
      <c r="C764" s="138"/>
      <c r="D764" s="138"/>
      <c r="E764" s="138"/>
    </row>
    <row r="765" spans="3:5" x14ac:dyDescent="0.2">
      <c r="C765" s="138"/>
      <c r="D765" s="138"/>
      <c r="E765" s="138"/>
    </row>
    <row r="766" spans="3:5" x14ac:dyDescent="0.2">
      <c r="C766" s="138"/>
      <c r="D766" s="138"/>
      <c r="E766" s="138"/>
    </row>
    <row r="767" spans="3:5" x14ac:dyDescent="0.2">
      <c r="C767" s="138"/>
      <c r="D767" s="138"/>
      <c r="E767" s="138"/>
    </row>
    <row r="768" spans="3:5" x14ac:dyDescent="0.2">
      <c r="C768" s="138"/>
      <c r="D768" s="138"/>
      <c r="E768" s="138"/>
    </row>
    <row r="769" spans="3:5" x14ac:dyDescent="0.2">
      <c r="C769" s="138"/>
      <c r="D769" s="138"/>
      <c r="E769" s="138"/>
    </row>
    <row r="770" spans="3:5" x14ac:dyDescent="0.2">
      <c r="C770" s="138"/>
      <c r="D770" s="138"/>
      <c r="E770" s="138"/>
    </row>
    <row r="771" spans="3:5" x14ac:dyDescent="0.2">
      <c r="C771" s="138"/>
      <c r="D771" s="138"/>
      <c r="E771" s="138"/>
    </row>
    <row r="772" spans="3:5" x14ac:dyDescent="0.2">
      <c r="C772" s="138"/>
      <c r="D772" s="138"/>
      <c r="E772" s="138"/>
    </row>
    <row r="773" spans="3:5" x14ac:dyDescent="0.2">
      <c r="C773" s="138"/>
      <c r="D773" s="138"/>
      <c r="E773" s="138"/>
    </row>
    <row r="774" spans="3:5" x14ac:dyDescent="0.2">
      <c r="C774" s="138"/>
      <c r="D774" s="138"/>
      <c r="E774" s="138"/>
    </row>
    <row r="775" spans="3:5" x14ac:dyDescent="0.2">
      <c r="C775" s="138"/>
      <c r="D775" s="138"/>
      <c r="E775" s="138"/>
    </row>
    <row r="776" spans="3:5" x14ac:dyDescent="0.2">
      <c r="C776" s="138"/>
      <c r="D776" s="138"/>
      <c r="E776" s="138"/>
    </row>
    <row r="777" spans="3:5" x14ac:dyDescent="0.2">
      <c r="C777" s="138"/>
      <c r="D777" s="138"/>
      <c r="E777" s="138"/>
    </row>
    <row r="778" spans="3:5" x14ac:dyDescent="0.2">
      <c r="C778" s="138"/>
      <c r="D778" s="138"/>
      <c r="E778" s="138"/>
    </row>
    <row r="779" spans="3:5" x14ac:dyDescent="0.2">
      <c r="C779" s="138"/>
      <c r="D779" s="138"/>
      <c r="E779" s="138"/>
    </row>
    <row r="780" spans="3:5" x14ac:dyDescent="0.2">
      <c r="C780" s="138"/>
      <c r="D780" s="138"/>
      <c r="E780" s="138"/>
    </row>
    <row r="781" spans="3:5" x14ac:dyDescent="0.2">
      <c r="C781" s="138"/>
      <c r="D781" s="138"/>
      <c r="E781" s="138"/>
    </row>
    <row r="782" spans="3:5" x14ac:dyDescent="0.2">
      <c r="C782" s="138"/>
      <c r="D782" s="138"/>
      <c r="E782" s="138"/>
    </row>
    <row r="783" spans="3:5" x14ac:dyDescent="0.2">
      <c r="C783" s="138"/>
      <c r="D783" s="138"/>
      <c r="E783" s="138"/>
    </row>
    <row r="784" spans="3:5" x14ac:dyDescent="0.2">
      <c r="C784" s="138"/>
      <c r="D784" s="138"/>
      <c r="E784" s="138"/>
    </row>
    <row r="785" spans="3:5" x14ac:dyDescent="0.2">
      <c r="C785" s="138"/>
      <c r="D785" s="138"/>
      <c r="E785" s="138"/>
    </row>
    <row r="786" spans="3:5" x14ac:dyDescent="0.2">
      <c r="C786" s="138"/>
      <c r="D786" s="138"/>
      <c r="E786" s="138"/>
    </row>
    <row r="787" spans="3:5" x14ac:dyDescent="0.2">
      <c r="C787" s="138"/>
      <c r="D787" s="138"/>
      <c r="E787" s="138"/>
    </row>
    <row r="788" spans="3:5" x14ac:dyDescent="0.2">
      <c r="C788" s="138"/>
      <c r="D788" s="138"/>
      <c r="E788" s="138"/>
    </row>
    <row r="789" spans="3:5" x14ac:dyDescent="0.2">
      <c r="C789" s="138"/>
      <c r="D789" s="138"/>
      <c r="E789" s="138"/>
    </row>
    <row r="790" spans="3:5" x14ac:dyDescent="0.2">
      <c r="C790" s="138"/>
      <c r="D790" s="138"/>
      <c r="E790" s="138"/>
    </row>
    <row r="791" spans="3:5" x14ac:dyDescent="0.2">
      <c r="C791" s="138"/>
      <c r="D791" s="138"/>
      <c r="E791" s="138"/>
    </row>
    <row r="792" spans="3:5" x14ac:dyDescent="0.2">
      <c r="C792" s="138"/>
      <c r="D792" s="138"/>
      <c r="E792" s="138"/>
    </row>
    <row r="793" spans="3:5" x14ac:dyDescent="0.2">
      <c r="C793" s="138"/>
      <c r="D793" s="138"/>
      <c r="E793" s="138"/>
    </row>
    <row r="794" spans="3:5" x14ac:dyDescent="0.2">
      <c r="C794" s="138"/>
      <c r="D794" s="138"/>
      <c r="E794" s="138"/>
    </row>
    <row r="795" spans="3:5" x14ac:dyDescent="0.2">
      <c r="C795" s="138"/>
      <c r="D795" s="138"/>
      <c r="E795" s="138"/>
    </row>
    <row r="796" spans="3:5" x14ac:dyDescent="0.2">
      <c r="C796" s="138"/>
      <c r="D796" s="138"/>
      <c r="E796" s="138"/>
    </row>
    <row r="797" spans="3:5" x14ac:dyDescent="0.2">
      <c r="C797" s="138"/>
      <c r="D797" s="138"/>
      <c r="E797" s="138"/>
    </row>
    <row r="798" spans="3:5" x14ac:dyDescent="0.2">
      <c r="C798" s="138"/>
      <c r="D798" s="138"/>
      <c r="E798" s="138"/>
    </row>
    <row r="799" spans="3:5" x14ac:dyDescent="0.2">
      <c r="C799" s="138"/>
      <c r="D799" s="138"/>
      <c r="E799" s="138"/>
    </row>
    <row r="800" spans="3:5" x14ac:dyDescent="0.2">
      <c r="C800" s="138"/>
      <c r="D800" s="138"/>
      <c r="E800" s="138"/>
    </row>
    <row r="801" spans="3:5" x14ac:dyDescent="0.2">
      <c r="C801" s="138"/>
      <c r="D801" s="138"/>
      <c r="E801" s="138"/>
    </row>
    <row r="802" spans="3:5" x14ac:dyDescent="0.2">
      <c r="C802" s="138"/>
      <c r="D802" s="138"/>
      <c r="E802" s="138"/>
    </row>
    <row r="803" spans="3:5" x14ac:dyDescent="0.2">
      <c r="C803" s="138"/>
      <c r="D803" s="138"/>
      <c r="E803" s="138"/>
    </row>
    <row r="804" spans="3:5" x14ac:dyDescent="0.2">
      <c r="C804" s="138"/>
      <c r="D804" s="138"/>
      <c r="E804" s="138"/>
    </row>
    <row r="805" spans="3:5" x14ac:dyDescent="0.2">
      <c r="C805" s="138"/>
      <c r="D805" s="138"/>
      <c r="E805" s="138"/>
    </row>
    <row r="806" spans="3:5" x14ac:dyDescent="0.2">
      <c r="C806" s="138"/>
      <c r="D806" s="138"/>
      <c r="E806" s="138"/>
    </row>
    <row r="807" spans="3:5" x14ac:dyDescent="0.2">
      <c r="C807" s="138"/>
      <c r="D807" s="138"/>
      <c r="E807" s="138"/>
    </row>
    <row r="808" spans="3:5" x14ac:dyDescent="0.2">
      <c r="C808" s="138"/>
      <c r="D808" s="138"/>
      <c r="E808" s="138"/>
    </row>
    <row r="809" spans="3:5" x14ac:dyDescent="0.2">
      <c r="C809" s="138"/>
      <c r="D809" s="138"/>
      <c r="E809" s="138"/>
    </row>
    <row r="810" spans="3:5" x14ac:dyDescent="0.2">
      <c r="C810" s="138"/>
      <c r="D810" s="138"/>
      <c r="E810" s="138"/>
    </row>
    <row r="811" spans="3:5" x14ac:dyDescent="0.2">
      <c r="C811" s="138"/>
      <c r="D811" s="138"/>
      <c r="E811" s="138"/>
    </row>
    <row r="812" spans="3:5" x14ac:dyDescent="0.2">
      <c r="C812" s="138"/>
      <c r="D812" s="138"/>
      <c r="E812" s="138"/>
    </row>
    <row r="813" spans="3:5" x14ac:dyDescent="0.2">
      <c r="C813" s="138"/>
      <c r="D813" s="138"/>
      <c r="E813" s="138"/>
    </row>
    <row r="814" spans="3:5" x14ac:dyDescent="0.2">
      <c r="C814" s="138"/>
      <c r="D814" s="138"/>
      <c r="E814" s="138"/>
    </row>
    <row r="815" spans="3:5" x14ac:dyDescent="0.2">
      <c r="C815" s="138"/>
      <c r="D815" s="138"/>
      <c r="E815" s="138"/>
    </row>
    <row r="816" spans="3:5" x14ac:dyDescent="0.2">
      <c r="C816" s="138"/>
      <c r="D816" s="138"/>
      <c r="E816" s="138"/>
    </row>
    <row r="817" spans="3:5" x14ac:dyDescent="0.2">
      <c r="C817" s="138"/>
      <c r="D817" s="138"/>
      <c r="E817" s="138"/>
    </row>
    <row r="818" spans="3:5" x14ac:dyDescent="0.2">
      <c r="C818" s="138"/>
      <c r="D818" s="138"/>
      <c r="E818" s="138"/>
    </row>
    <row r="819" spans="3:5" x14ac:dyDescent="0.2">
      <c r="C819" s="138"/>
      <c r="D819" s="138"/>
      <c r="E819" s="138"/>
    </row>
    <row r="820" spans="3:5" x14ac:dyDescent="0.2">
      <c r="C820" s="138"/>
      <c r="D820" s="138"/>
      <c r="E820" s="138"/>
    </row>
    <row r="821" spans="3:5" x14ac:dyDescent="0.2">
      <c r="C821" s="138"/>
      <c r="D821" s="138"/>
      <c r="E821" s="138"/>
    </row>
    <row r="822" spans="3:5" x14ac:dyDescent="0.2">
      <c r="C822" s="138"/>
      <c r="D822" s="138"/>
      <c r="E822" s="138"/>
    </row>
    <row r="823" spans="3:5" x14ac:dyDescent="0.2">
      <c r="C823" s="138"/>
      <c r="D823" s="138"/>
      <c r="E823" s="138"/>
    </row>
    <row r="824" spans="3:5" x14ac:dyDescent="0.2">
      <c r="C824" s="138"/>
      <c r="D824" s="138"/>
      <c r="E824" s="138"/>
    </row>
    <row r="825" spans="3:5" x14ac:dyDescent="0.2">
      <c r="C825" s="138"/>
      <c r="D825" s="138"/>
      <c r="E825" s="138"/>
    </row>
    <row r="826" spans="3:5" x14ac:dyDescent="0.2">
      <c r="C826" s="138"/>
      <c r="D826" s="138"/>
      <c r="E826" s="138"/>
    </row>
    <row r="827" spans="3:5" x14ac:dyDescent="0.2">
      <c r="C827" s="138"/>
      <c r="D827" s="138"/>
      <c r="E827" s="138"/>
    </row>
    <row r="828" spans="3:5" x14ac:dyDescent="0.2">
      <c r="C828" s="138"/>
      <c r="D828" s="138"/>
      <c r="E828" s="138"/>
    </row>
    <row r="829" spans="3:5" x14ac:dyDescent="0.2">
      <c r="C829" s="138"/>
      <c r="D829" s="138"/>
      <c r="E829" s="138"/>
    </row>
    <row r="830" spans="3:5" x14ac:dyDescent="0.2">
      <c r="C830" s="138"/>
      <c r="D830" s="138"/>
      <c r="E830" s="138"/>
    </row>
    <row r="831" spans="3:5" x14ac:dyDescent="0.2">
      <c r="C831" s="138"/>
      <c r="D831" s="138"/>
      <c r="E831" s="138"/>
    </row>
    <row r="832" spans="3:5" x14ac:dyDescent="0.2">
      <c r="C832" s="138"/>
      <c r="D832" s="138"/>
      <c r="E832" s="138"/>
    </row>
    <row r="833" spans="3:5" x14ac:dyDescent="0.2">
      <c r="C833" s="138"/>
      <c r="D833" s="138"/>
      <c r="E833" s="138"/>
    </row>
    <row r="834" spans="3:5" x14ac:dyDescent="0.2">
      <c r="C834" s="138"/>
      <c r="D834" s="138"/>
      <c r="E834" s="138"/>
    </row>
    <row r="835" spans="3:5" x14ac:dyDescent="0.2">
      <c r="C835" s="138"/>
      <c r="D835" s="138"/>
      <c r="E835" s="138"/>
    </row>
    <row r="836" spans="3:5" x14ac:dyDescent="0.2">
      <c r="C836" s="138"/>
      <c r="D836" s="138"/>
      <c r="E836" s="138"/>
    </row>
    <row r="837" spans="3:5" x14ac:dyDescent="0.2">
      <c r="C837" s="138"/>
      <c r="D837" s="138"/>
      <c r="E837" s="138"/>
    </row>
    <row r="838" spans="3:5" x14ac:dyDescent="0.2">
      <c r="C838" s="138"/>
      <c r="D838" s="138"/>
      <c r="E838" s="138"/>
    </row>
    <row r="839" spans="3:5" x14ac:dyDescent="0.2">
      <c r="C839" s="138"/>
      <c r="D839" s="138"/>
      <c r="E839" s="138"/>
    </row>
    <row r="840" spans="3:5" x14ac:dyDescent="0.2">
      <c r="C840" s="138"/>
      <c r="D840" s="138"/>
      <c r="E840" s="138"/>
    </row>
    <row r="841" spans="3:5" x14ac:dyDescent="0.2">
      <c r="C841" s="138"/>
      <c r="D841" s="138"/>
      <c r="E841" s="138"/>
    </row>
    <row r="842" spans="3:5" x14ac:dyDescent="0.2">
      <c r="C842" s="138"/>
      <c r="D842" s="138"/>
      <c r="E842" s="138"/>
    </row>
    <row r="843" spans="3:5" x14ac:dyDescent="0.2">
      <c r="C843" s="138"/>
      <c r="D843" s="138"/>
      <c r="E843" s="138"/>
    </row>
    <row r="844" spans="3:5" x14ac:dyDescent="0.2">
      <c r="C844" s="138"/>
      <c r="D844" s="138"/>
      <c r="E844" s="138"/>
    </row>
    <row r="845" spans="3:5" x14ac:dyDescent="0.2">
      <c r="C845" s="138"/>
      <c r="D845" s="138"/>
      <c r="E845" s="138"/>
    </row>
    <row r="846" spans="3:5" x14ac:dyDescent="0.2">
      <c r="C846" s="138"/>
      <c r="D846" s="138"/>
      <c r="E846" s="138"/>
    </row>
    <row r="847" spans="3:5" x14ac:dyDescent="0.2">
      <c r="C847" s="138"/>
      <c r="D847" s="138"/>
      <c r="E847" s="138"/>
    </row>
    <row r="848" spans="3:5" x14ac:dyDescent="0.2">
      <c r="C848" s="138"/>
      <c r="D848" s="138"/>
      <c r="E848" s="138"/>
    </row>
    <row r="849" spans="3:5" x14ac:dyDescent="0.2">
      <c r="C849" s="138"/>
      <c r="D849" s="138"/>
      <c r="E849" s="138"/>
    </row>
    <row r="850" spans="3:5" x14ac:dyDescent="0.2">
      <c r="C850" s="138"/>
      <c r="D850" s="138"/>
      <c r="E850" s="138"/>
    </row>
    <row r="851" spans="3:5" x14ac:dyDescent="0.2">
      <c r="C851" s="138"/>
      <c r="D851" s="138"/>
      <c r="E851" s="138"/>
    </row>
    <row r="852" spans="3:5" x14ac:dyDescent="0.2">
      <c r="C852" s="138"/>
      <c r="D852" s="138"/>
      <c r="E852" s="138"/>
    </row>
    <row r="853" spans="3:5" x14ac:dyDescent="0.2">
      <c r="C853" s="138"/>
      <c r="D853" s="138"/>
      <c r="E853" s="138"/>
    </row>
    <row r="854" spans="3:5" x14ac:dyDescent="0.2">
      <c r="C854" s="138"/>
      <c r="D854" s="138"/>
      <c r="E854" s="138"/>
    </row>
    <row r="855" spans="3:5" x14ac:dyDescent="0.2">
      <c r="C855" s="138"/>
      <c r="D855" s="138"/>
      <c r="E855" s="138"/>
    </row>
    <row r="856" spans="3:5" x14ac:dyDescent="0.2">
      <c r="C856" s="138"/>
      <c r="D856" s="138"/>
      <c r="E856" s="138"/>
    </row>
    <row r="857" spans="3:5" x14ac:dyDescent="0.2">
      <c r="C857" s="138"/>
      <c r="D857" s="138"/>
      <c r="E857" s="138"/>
    </row>
    <row r="858" spans="3:5" x14ac:dyDescent="0.2">
      <c r="C858" s="138"/>
      <c r="D858" s="138"/>
      <c r="E858" s="138"/>
    </row>
    <row r="859" spans="3:5" x14ac:dyDescent="0.2">
      <c r="C859" s="138"/>
      <c r="D859" s="138"/>
      <c r="E859" s="138"/>
    </row>
    <row r="860" spans="3:5" x14ac:dyDescent="0.2">
      <c r="C860" s="138"/>
      <c r="D860" s="138"/>
      <c r="E860" s="138"/>
    </row>
    <row r="861" spans="3:5" x14ac:dyDescent="0.2">
      <c r="C861" s="138"/>
      <c r="D861" s="138"/>
      <c r="E861" s="138"/>
    </row>
    <row r="862" spans="3:5" x14ac:dyDescent="0.2">
      <c r="C862" s="138"/>
      <c r="D862" s="138"/>
      <c r="E862" s="138"/>
    </row>
    <row r="863" spans="3:5" x14ac:dyDescent="0.2">
      <c r="C863" s="138"/>
      <c r="D863" s="138"/>
      <c r="E863" s="138"/>
    </row>
    <row r="864" spans="3:5" x14ac:dyDescent="0.2">
      <c r="C864" s="138"/>
      <c r="D864" s="138"/>
      <c r="E864" s="138"/>
    </row>
    <row r="865" spans="3:5" x14ac:dyDescent="0.2">
      <c r="C865" s="138"/>
      <c r="D865" s="138"/>
      <c r="E865" s="138"/>
    </row>
    <row r="866" spans="3:5" x14ac:dyDescent="0.2">
      <c r="C866" s="138"/>
      <c r="D866" s="138"/>
      <c r="E866" s="138"/>
    </row>
    <row r="867" spans="3:5" x14ac:dyDescent="0.2">
      <c r="C867" s="138"/>
      <c r="D867" s="138"/>
      <c r="E867" s="138"/>
    </row>
    <row r="868" spans="3:5" x14ac:dyDescent="0.2">
      <c r="C868" s="138"/>
      <c r="D868" s="138"/>
      <c r="E868" s="138"/>
    </row>
    <row r="869" spans="3:5" x14ac:dyDescent="0.2">
      <c r="C869" s="138"/>
      <c r="D869" s="138"/>
      <c r="E869" s="138"/>
    </row>
    <row r="870" spans="3:5" x14ac:dyDescent="0.2">
      <c r="C870" s="138"/>
      <c r="D870" s="138"/>
      <c r="E870" s="138"/>
    </row>
    <row r="871" spans="3:5" x14ac:dyDescent="0.2">
      <c r="C871" s="138"/>
      <c r="D871" s="138"/>
      <c r="E871" s="138"/>
    </row>
    <row r="872" spans="3:5" x14ac:dyDescent="0.2">
      <c r="C872" s="138"/>
      <c r="D872" s="138"/>
      <c r="E872" s="138"/>
    </row>
    <row r="873" spans="3:5" x14ac:dyDescent="0.2">
      <c r="C873" s="138"/>
      <c r="D873" s="138"/>
      <c r="E873" s="138"/>
    </row>
    <row r="874" spans="3:5" x14ac:dyDescent="0.2">
      <c r="C874" s="138"/>
      <c r="D874" s="138"/>
      <c r="E874" s="138"/>
    </row>
    <row r="875" spans="3:5" x14ac:dyDescent="0.2">
      <c r="C875" s="138"/>
      <c r="D875" s="138"/>
      <c r="E875" s="138"/>
    </row>
    <row r="876" spans="3:5" x14ac:dyDescent="0.2">
      <c r="C876" s="138"/>
      <c r="D876" s="138"/>
      <c r="E876" s="138"/>
    </row>
    <row r="877" spans="3:5" x14ac:dyDescent="0.2">
      <c r="C877" s="138"/>
      <c r="D877" s="138"/>
      <c r="E877" s="138"/>
    </row>
    <row r="878" spans="3:5" x14ac:dyDescent="0.2">
      <c r="C878" s="138"/>
      <c r="D878" s="138"/>
      <c r="E878" s="138"/>
    </row>
    <row r="879" spans="3:5" x14ac:dyDescent="0.2">
      <c r="C879" s="138"/>
      <c r="D879" s="138"/>
      <c r="E879" s="138"/>
    </row>
    <row r="880" spans="3:5" x14ac:dyDescent="0.2">
      <c r="C880" s="138"/>
      <c r="D880" s="138"/>
      <c r="E880" s="138"/>
    </row>
    <row r="881" spans="3:5" x14ac:dyDescent="0.2">
      <c r="C881" s="138"/>
      <c r="D881" s="138"/>
      <c r="E881" s="138"/>
    </row>
    <row r="882" spans="3:5" x14ac:dyDescent="0.2">
      <c r="C882" s="138"/>
      <c r="D882" s="138"/>
      <c r="E882" s="138"/>
    </row>
    <row r="883" spans="3:5" x14ac:dyDescent="0.2">
      <c r="C883" s="138"/>
      <c r="D883" s="138"/>
      <c r="E883" s="138"/>
    </row>
    <row r="884" spans="3:5" x14ac:dyDescent="0.2">
      <c r="C884" s="138"/>
      <c r="D884" s="138"/>
      <c r="E884" s="138"/>
    </row>
    <row r="885" spans="3:5" x14ac:dyDescent="0.2">
      <c r="C885" s="138"/>
      <c r="D885" s="138"/>
      <c r="E885" s="138"/>
    </row>
    <row r="886" spans="3:5" x14ac:dyDescent="0.2">
      <c r="C886" s="138"/>
      <c r="D886" s="138"/>
      <c r="E886" s="138"/>
    </row>
    <row r="887" spans="3:5" x14ac:dyDescent="0.2">
      <c r="C887" s="138"/>
      <c r="D887" s="138"/>
      <c r="E887" s="138"/>
    </row>
    <row r="888" spans="3:5" x14ac:dyDescent="0.2">
      <c r="C888" s="138"/>
      <c r="D888" s="138"/>
      <c r="E888" s="138"/>
    </row>
    <row r="889" spans="3:5" x14ac:dyDescent="0.2">
      <c r="C889" s="138"/>
      <c r="D889" s="138"/>
      <c r="E889" s="138"/>
    </row>
    <row r="890" spans="3:5" x14ac:dyDescent="0.2">
      <c r="C890" s="138"/>
      <c r="D890" s="138"/>
      <c r="E890" s="138"/>
    </row>
    <row r="891" spans="3:5" x14ac:dyDescent="0.2">
      <c r="C891" s="138"/>
      <c r="D891" s="138"/>
      <c r="E891" s="138"/>
    </row>
    <row r="892" spans="3:5" x14ac:dyDescent="0.2">
      <c r="C892" s="138"/>
      <c r="D892" s="138"/>
      <c r="E892" s="138"/>
    </row>
    <row r="893" spans="3:5" x14ac:dyDescent="0.2">
      <c r="C893" s="138"/>
      <c r="D893" s="138"/>
      <c r="E893" s="138"/>
    </row>
    <row r="894" spans="3:5" x14ac:dyDescent="0.2">
      <c r="C894" s="138"/>
      <c r="D894" s="138"/>
      <c r="E894" s="138"/>
    </row>
    <row r="895" spans="3:5" x14ac:dyDescent="0.2">
      <c r="C895" s="138"/>
      <c r="D895" s="138"/>
      <c r="E895" s="138"/>
    </row>
    <row r="896" spans="3:5" x14ac:dyDescent="0.2">
      <c r="C896" s="138"/>
      <c r="D896" s="138"/>
      <c r="E896" s="138"/>
    </row>
    <row r="897" spans="3:5" x14ac:dyDescent="0.2">
      <c r="C897" s="138"/>
      <c r="D897" s="138"/>
      <c r="E897" s="138"/>
    </row>
    <row r="898" spans="3:5" x14ac:dyDescent="0.2">
      <c r="C898" s="138"/>
      <c r="D898" s="138"/>
      <c r="E898" s="138"/>
    </row>
    <row r="899" spans="3:5" x14ac:dyDescent="0.2">
      <c r="C899" s="138"/>
      <c r="D899" s="138"/>
      <c r="E899" s="138"/>
    </row>
    <row r="900" spans="3:5" x14ac:dyDescent="0.2">
      <c r="C900" s="138"/>
      <c r="D900" s="138"/>
      <c r="E900" s="138"/>
    </row>
    <row r="901" spans="3:5" x14ac:dyDescent="0.2">
      <c r="C901" s="138"/>
      <c r="D901" s="138"/>
      <c r="E901" s="138"/>
    </row>
    <row r="902" spans="3:5" x14ac:dyDescent="0.2">
      <c r="C902" s="138"/>
      <c r="D902" s="138"/>
      <c r="E902" s="138"/>
    </row>
    <row r="903" spans="3:5" x14ac:dyDescent="0.2">
      <c r="C903" s="138"/>
      <c r="D903" s="138"/>
      <c r="E903" s="138"/>
    </row>
    <row r="904" spans="3:5" x14ac:dyDescent="0.2">
      <c r="C904" s="138"/>
      <c r="D904" s="138"/>
      <c r="E904" s="138"/>
    </row>
    <row r="905" spans="3:5" x14ac:dyDescent="0.2">
      <c r="C905" s="138"/>
      <c r="D905" s="138"/>
      <c r="E905" s="138"/>
    </row>
    <row r="906" spans="3:5" x14ac:dyDescent="0.2">
      <c r="C906" s="138"/>
      <c r="D906" s="138"/>
      <c r="E906" s="138"/>
    </row>
    <row r="907" spans="3:5" x14ac:dyDescent="0.2">
      <c r="C907" s="138"/>
      <c r="D907" s="138"/>
      <c r="E907" s="138"/>
    </row>
    <row r="908" spans="3:5" x14ac:dyDescent="0.2">
      <c r="C908" s="138"/>
      <c r="D908" s="138"/>
      <c r="E908" s="138"/>
    </row>
    <row r="909" spans="3:5" x14ac:dyDescent="0.2">
      <c r="C909" s="138"/>
      <c r="D909" s="138"/>
      <c r="E909" s="138"/>
    </row>
    <row r="910" spans="3:5" x14ac:dyDescent="0.2">
      <c r="C910" s="138"/>
      <c r="D910" s="138"/>
      <c r="E910" s="138"/>
    </row>
    <row r="911" spans="3:5" x14ac:dyDescent="0.2">
      <c r="C911" s="138"/>
      <c r="D911" s="138"/>
      <c r="E911" s="138"/>
    </row>
    <row r="912" spans="3:5" x14ac:dyDescent="0.2">
      <c r="C912" s="138"/>
      <c r="D912" s="138"/>
      <c r="E912" s="138"/>
    </row>
    <row r="913" spans="3:5" x14ac:dyDescent="0.2">
      <c r="C913" s="138"/>
      <c r="D913" s="138"/>
      <c r="E913" s="138"/>
    </row>
    <row r="914" spans="3:5" x14ac:dyDescent="0.2">
      <c r="C914" s="138"/>
      <c r="D914" s="138"/>
      <c r="E914" s="138"/>
    </row>
    <row r="915" spans="3:5" x14ac:dyDescent="0.2">
      <c r="C915" s="138"/>
      <c r="D915" s="138"/>
      <c r="E915" s="138"/>
    </row>
    <row r="916" spans="3:5" x14ac:dyDescent="0.2">
      <c r="C916" s="138"/>
      <c r="D916" s="138"/>
      <c r="E916" s="138"/>
    </row>
    <row r="917" spans="3:5" x14ac:dyDescent="0.2">
      <c r="C917" s="138"/>
      <c r="D917" s="138"/>
      <c r="E917" s="138"/>
    </row>
    <row r="918" spans="3:5" x14ac:dyDescent="0.2">
      <c r="C918" s="138"/>
      <c r="D918" s="138"/>
      <c r="E918" s="138"/>
    </row>
    <row r="919" spans="3:5" x14ac:dyDescent="0.2">
      <c r="C919" s="138"/>
      <c r="D919" s="138"/>
      <c r="E919" s="138"/>
    </row>
    <row r="920" spans="3:5" x14ac:dyDescent="0.2">
      <c r="C920" s="138"/>
      <c r="D920" s="138"/>
      <c r="E920" s="138"/>
    </row>
    <row r="921" spans="3:5" x14ac:dyDescent="0.2">
      <c r="C921" s="138"/>
      <c r="D921" s="138"/>
      <c r="E921" s="138"/>
    </row>
    <row r="922" spans="3:5" x14ac:dyDescent="0.2">
      <c r="C922" s="138"/>
      <c r="D922" s="138"/>
      <c r="E922" s="138"/>
    </row>
    <row r="923" spans="3:5" x14ac:dyDescent="0.2">
      <c r="C923" s="138"/>
      <c r="D923" s="138"/>
      <c r="E923" s="138"/>
    </row>
    <row r="924" spans="3:5" x14ac:dyDescent="0.2">
      <c r="C924" s="138"/>
      <c r="D924" s="138"/>
      <c r="E924" s="138"/>
    </row>
    <row r="925" spans="3:5" x14ac:dyDescent="0.2">
      <c r="C925" s="138"/>
      <c r="D925" s="138"/>
      <c r="E925" s="138"/>
    </row>
    <row r="926" spans="3:5" x14ac:dyDescent="0.2">
      <c r="C926" s="138"/>
      <c r="D926" s="138"/>
      <c r="E926" s="138"/>
    </row>
    <row r="927" spans="3:5" x14ac:dyDescent="0.2">
      <c r="C927" s="138"/>
      <c r="D927" s="138"/>
      <c r="E927" s="138"/>
    </row>
    <row r="928" spans="3:5" x14ac:dyDescent="0.2">
      <c r="C928" s="138"/>
      <c r="D928" s="138"/>
      <c r="E928" s="138"/>
    </row>
    <row r="929" spans="3:5" x14ac:dyDescent="0.2">
      <c r="C929" s="138"/>
      <c r="D929" s="138"/>
      <c r="E929" s="138"/>
    </row>
    <row r="930" spans="3:5" x14ac:dyDescent="0.2">
      <c r="C930" s="138"/>
      <c r="D930" s="138"/>
      <c r="E930" s="138"/>
    </row>
    <row r="931" spans="3:5" x14ac:dyDescent="0.2">
      <c r="C931" s="138"/>
      <c r="D931" s="138"/>
      <c r="E931" s="138"/>
    </row>
    <row r="932" spans="3:5" x14ac:dyDescent="0.2">
      <c r="C932" s="138"/>
      <c r="D932" s="138"/>
      <c r="E932" s="138"/>
    </row>
    <row r="933" spans="3:5" x14ac:dyDescent="0.2">
      <c r="C933" s="138"/>
      <c r="D933" s="138"/>
      <c r="E933" s="138"/>
    </row>
    <row r="934" spans="3:5" x14ac:dyDescent="0.2">
      <c r="C934" s="138"/>
      <c r="D934" s="138"/>
      <c r="E934" s="138"/>
    </row>
    <row r="935" spans="3:5" x14ac:dyDescent="0.2">
      <c r="C935" s="138"/>
      <c r="D935" s="138"/>
      <c r="E935" s="138"/>
    </row>
    <row r="936" spans="3:5" x14ac:dyDescent="0.2">
      <c r="C936" s="138"/>
      <c r="D936" s="138"/>
      <c r="E936" s="138"/>
    </row>
    <row r="937" spans="3:5" x14ac:dyDescent="0.2">
      <c r="C937" s="138"/>
      <c r="D937" s="138"/>
      <c r="E937" s="138"/>
    </row>
    <row r="938" spans="3:5" x14ac:dyDescent="0.2">
      <c r="C938" s="138"/>
      <c r="D938" s="138"/>
      <c r="E938" s="138"/>
    </row>
    <row r="939" spans="3:5" x14ac:dyDescent="0.2">
      <c r="C939" s="138"/>
      <c r="D939" s="138"/>
      <c r="E939" s="138"/>
    </row>
    <row r="940" spans="3:5" x14ac:dyDescent="0.2">
      <c r="C940" s="138"/>
      <c r="D940" s="138"/>
      <c r="E940" s="138"/>
    </row>
    <row r="941" spans="3:5" x14ac:dyDescent="0.2">
      <c r="C941" s="138"/>
      <c r="D941" s="138"/>
      <c r="E941" s="138"/>
    </row>
    <row r="942" spans="3:5" x14ac:dyDescent="0.2">
      <c r="C942" s="138"/>
      <c r="D942" s="138"/>
      <c r="E942" s="138"/>
    </row>
    <row r="943" spans="3:5" x14ac:dyDescent="0.2">
      <c r="C943" s="138"/>
      <c r="D943" s="138"/>
      <c r="E943" s="138"/>
    </row>
    <row r="944" spans="3:5" x14ac:dyDescent="0.2">
      <c r="C944" s="138"/>
      <c r="D944" s="138"/>
      <c r="E944" s="138"/>
    </row>
    <row r="945" spans="3:5" x14ac:dyDescent="0.2">
      <c r="C945" s="138"/>
      <c r="D945" s="138"/>
      <c r="E945" s="138"/>
    </row>
    <row r="946" spans="3:5" x14ac:dyDescent="0.2">
      <c r="C946" s="138"/>
      <c r="D946" s="138"/>
      <c r="E946" s="138"/>
    </row>
    <row r="947" spans="3:5" x14ac:dyDescent="0.2">
      <c r="C947" s="138"/>
      <c r="D947" s="138"/>
      <c r="E947" s="138"/>
    </row>
    <row r="948" spans="3:5" x14ac:dyDescent="0.2">
      <c r="C948" s="138"/>
      <c r="D948" s="138"/>
      <c r="E948" s="138"/>
    </row>
    <row r="949" spans="3:5" x14ac:dyDescent="0.2">
      <c r="C949" s="138"/>
      <c r="D949" s="138"/>
      <c r="E949" s="138"/>
    </row>
    <row r="950" spans="3:5" x14ac:dyDescent="0.2">
      <c r="C950" s="138"/>
      <c r="D950" s="138"/>
      <c r="E950" s="138"/>
    </row>
    <row r="951" spans="3:5" x14ac:dyDescent="0.2">
      <c r="C951" s="138"/>
      <c r="D951" s="138"/>
      <c r="E951" s="138"/>
    </row>
    <row r="952" spans="3:5" x14ac:dyDescent="0.2">
      <c r="C952" s="138"/>
      <c r="D952" s="138"/>
      <c r="E952" s="138"/>
    </row>
    <row r="953" spans="3:5" x14ac:dyDescent="0.2">
      <c r="C953" s="138"/>
      <c r="D953" s="138"/>
      <c r="E953" s="138"/>
    </row>
    <row r="954" spans="3:5" x14ac:dyDescent="0.2">
      <c r="C954" s="138"/>
      <c r="D954" s="138"/>
      <c r="E954" s="138"/>
    </row>
    <row r="955" spans="3:5" x14ac:dyDescent="0.2">
      <c r="C955" s="138"/>
      <c r="D955" s="138"/>
      <c r="E955" s="138"/>
    </row>
    <row r="956" spans="3:5" x14ac:dyDescent="0.2">
      <c r="C956" s="138"/>
      <c r="D956" s="138"/>
      <c r="E956" s="138"/>
    </row>
    <row r="957" spans="3:5" x14ac:dyDescent="0.2">
      <c r="C957" s="138"/>
      <c r="D957" s="138"/>
      <c r="E957" s="138"/>
    </row>
    <row r="958" spans="3:5" x14ac:dyDescent="0.2">
      <c r="C958" s="138"/>
      <c r="D958" s="138"/>
      <c r="E958" s="138"/>
    </row>
    <row r="959" spans="3:5" x14ac:dyDescent="0.2">
      <c r="C959" s="138"/>
      <c r="D959" s="138"/>
      <c r="E959" s="138"/>
    </row>
    <row r="960" spans="3:5" x14ac:dyDescent="0.2">
      <c r="C960" s="138"/>
      <c r="D960" s="138"/>
      <c r="E960" s="138"/>
    </row>
    <row r="961" spans="3:5" x14ac:dyDescent="0.2">
      <c r="C961" s="138"/>
      <c r="D961" s="138"/>
      <c r="E961" s="138"/>
    </row>
    <row r="962" spans="3:5" x14ac:dyDescent="0.2">
      <c r="C962" s="138"/>
      <c r="D962" s="138"/>
      <c r="E962" s="138"/>
    </row>
    <row r="963" spans="3:5" x14ac:dyDescent="0.2">
      <c r="C963" s="138"/>
      <c r="D963" s="138"/>
      <c r="E963" s="138"/>
    </row>
    <row r="964" spans="3:5" x14ac:dyDescent="0.2">
      <c r="C964" s="138"/>
      <c r="D964" s="138"/>
      <c r="E964" s="138"/>
    </row>
    <row r="965" spans="3:5" x14ac:dyDescent="0.2">
      <c r="C965" s="138"/>
      <c r="D965" s="138"/>
      <c r="E965" s="138"/>
    </row>
    <row r="966" spans="3:5" x14ac:dyDescent="0.2">
      <c r="C966" s="138"/>
      <c r="D966" s="138"/>
      <c r="E966" s="138"/>
    </row>
    <row r="967" spans="3:5" x14ac:dyDescent="0.2">
      <c r="C967" s="138"/>
      <c r="D967" s="138"/>
      <c r="E967" s="138"/>
    </row>
    <row r="968" spans="3:5" x14ac:dyDescent="0.2">
      <c r="C968" s="138"/>
      <c r="D968" s="138"/>
      <c r="E968" s="138"/>
    </row>
    <row r="969" spans="3:5" x14ac:dyDescent="0.2">
      <c r="C969" s="138"/>
      <c r="D969" s="138"/>
      <c r="E969" s="138"/>
    </row>
    <row r="970" spans="3:5" x14ac:dyDescent="0.2">
      <c r="C970" s="138"/>
      <c r="D970" s="138"/>
      <c r="E970" s="138"/>
    </row>
    <row r="971" spans="3:5" x14ac:dyDescent="0.2">
      <c r="C971" s="138"/>
      <c r="D971" s="138"/>
      <c r="E971" s="138"/>
    </row>
    <row r="972" spans="3:5" x14ac:dyDescent="0.2">
      <c r="C972" s="138"/>
      <c r="D972" s="138"/>
      <c r="E972" s="138"/>
    </row>
    <row r="973" spans="3:5" x14ac:dyDescent="0.2">
      <c r="C973" s="138"/>
      <c r="D973" s="138"/>
      <c r="E973" s="138"/>
    </row>
    <row r="974" spans="3:5" x14ac:dyDescent="0.2">
      <c r="C974" s="138"/>
      <c r="D974" s="138"/>
      <c r="E974" s="138"/>
    </row>
    <row r="975" spans="3:5" x14ac:dyDescent="0.2">
      <c r="C975" s="138"/>
      <c r="D975" s="138"/>
      <c r="E975" s="138"/>
    </row>
    <row r="976" spans="3:5" x14ac:dyDescent="0.2">
      <c r="C976" s="138"/>
      <c r="D976" s="138"/>
      <c r="E976" s="138"/>
    </row>
    <row r="977" spans="3:5" x14ac:dyDescent="0.2">
      <c r="C977" s="138"/>
      <c r="D977" s="138"/>
      <c r="E977" s="138"/>
    </row>
    <row r="978" spans="3:5" x14ac:dyDescent="0.2">
      <c r="C978" s="138"/>
      <c r="D978" s="138"/>
      <c r="E978" s="138"/>
    </row>
    <row r="979" spans="3:5" x14ac:dyDescent="0.2">
      <c r="C979" s="138"/>
      <c r="D979" s="138"/>
      <c r="E979" s="138"/>
    </row>
    <row r="980" spans="3:5" x14ac:dyDescent="0.2">
      <c r="C980" s="138"/>
      <c r="D980" s="138"/>
      <c r="E980" s="138"/>
    </row>
    <row r="981" spans="3:5" x14ac:dyDescent="0.2">
      <c r="C981" s="138"/>
      <c r="D981" s="138"/>
      <c r="E981" s="138"/>
    </row>
    <row r="982" spans="3:5" x14ac:dyDescent="0.2">
      <c r="C982" s="138"/>
      <c r="D982" s="138"/>
      <c r="E982" s="138"/>
    </row>
    <row r="983" spans="3:5" x14ac:dyDescent="0.2">
      <c r="C983" s="138"/>
      <c r="D983" s="138"/>
      <c r="E983" s="138"/>
    </row>
    <row r="984" spans="3:5" x14ac:dyDescent="0.2">
      <c r="C984" s="138"/>
      <c r="D984" s="138"/>
      <c r="E984" s="138"/>
    </row>
    <row r="985" spans="3:5" x14ac:dyDescent="0.2">
      <c r="C985" s="138"/>
      <c r="D985" s="138"/>
      <c r="E985" s="138"/>
    </row>
    <row r="986" spans="3:5" x14ac:dyDescent="0.2">
      <c r="C986" s="138"/>
      <c r="D986" s="138"/>
      <c r="E986" s="138"/>
    </row>
    <row r="987" spans="3:5" x14ac:dyDescent="0.2">
      <c r="C987" s="138"/>
      <c r="D987" s="138"/>
      <c r="E987" s="138"/>
    </row>
    <row r="988" spans="3:5" x14ac:dyDescent="0.2">
      <c r="C988" s="138"/>
      <c r="D988" s="138"/>
      <c r="E988" s="138"/>
    </row>
    <row r="989" spans="3:5" x14ac:dyDescent="0.2">
      <c r="C989" s="138"/>
      <c r="D989" s="138"/>
      <c r="E989" s="138"/>
    </row>
    <row r="990" spans="3:5" x14ac:dyDescent="0.2">
      <c r="C990" s="138"/>
      <c r="D990" s="138"/>
      <c r="E990" s="138"/>
    </row>
    <row r="991" spans="3:5" x14ac:dyDescent="0.2">
      <c r="C991" s="138"/>
      <c r="D991" s="138"/>
      <c r="E991" s="138"/>
    </row>
    <row r="992" spans="3:5" x14ac:dyDescent="0.2">
      <c r="C992" s="138"/>
      <c r="D992" s="138"/>
      <c r="E992" s="138"/>
    </row>
    <row r="993" spans="3:5" x14ac:dyDescent="0.2">
      <c r="C993" s="138"/>
      <c r="D993" s="138"/>
      <c r="E993" s="138"/>
    </row>
    <row r="994" spans="3:5" x14ac:dyDescent="0.2">
      <c r="C994" s="138"/>
      <c r="D994" s="138"/>
      <c r="E994" s="138"/>
    </row>
    <row r="995" spans="3:5" x14ac:dyDescent="0.2">
      <c r="C995" s="138"/>
      <c r="D995" s="138"/>
      <c r="E995" s="138"/>
    </row>
    <row r="996" spans="3:5" x14ac:dyDescent="0.2">
      <c r="C996" s="138"/>
      <c r="D996" s="138"/>
      <c r="E996" s="138"/>
    </row>
    <row r="997" spans="3:5" x14ac:dyDescent="0.2">
      <c r="C997" s="138"/>
      <c r="D997" s="138"/>
      <c r="E997" s="138"/>
    </row>
    <row r="998" spans="3:5" x14ac:dyDescent="0.2">
      <c r="C998" s="138"/>
      <c r="D998" s="138"/>
      <c r="E998" s="138"/>
    </row>
    <row r="999" spans="3:5" x14ac:dyDescent="0.2">
      <c r="C999" s="138"/>
      <c r="D999" s="138"/>
      <c r="E999" s="138"/>
    </row>
    <row r="1000" spans="3:5" x14ac:dyDescent="0.2">
      <c r="C1000" s="138"/>
      <c r="D1000" s="138"/>
      <c r="E1000" s="138"/>
    </row>
    <row r="1001" spans="3:5" x14ac:dyDescent="0.2">
      <c r="C1001" s="138"/>
      <c r="D1001" s="138"/>
      <c r="E1001" s="138"/>
    </row>
    <row r="1002" spans="3:5" x14ac:dyDescent="0.2">
      <c r="C1002" s="138"/>
      <c r="D1002" s="138"/>
      <c r="E1002" s="138"/>
    </row>
    <row r="1003" spans="3:5" x14ac:dyDescent="0.2">
      <c r="C1003" s="138"/>
      <c r="D1003" s="138"/>
      <c r="E1003" s="138"/>
    </row>
    <row r="1004" spans="3:5" x14ac:dyDescent="0.2">
      <c r="C1004" s="138"/>
      <c r="D1004" s="138"/>
      <c r="E1004" s="138"/>
    </row>
    <row r="1005" spans="3:5" x14ac:dyDescent="0.2">
      <c r="C1005" s="138"/>
      <c r="D1005" s="138"/>
      <c r="E1005" s="138"/>
    </row>
    <row r="1006" spans="3:5" x14ac:dyDescent="0.2">
      <c r="C1006" s="138"/>
      <c r="D1006" s="138"/>
      <c r="E1006" s="138"/>
    </row>
    <row r="1007" spans="3:5" x14ac:dyDescent="0.2">
      <c r="C1007" s="138"/>
      <c r="D1007" s="138"/>
      <c r="E1007" s="138"/>
    </row>
    <row r="1008" spans="3:5" x14ac:dyDescent="0.2">
      <c r="C1008" s="138"/>
      <c r="D1008" s="138"/>
      <c r="E1008" s="138"/>
    </row>
    <row r="1009" spans="3:5" x14ac:dyDescent="0.2">
      <c r="C1009" s="138"/>
      <c r="D1009" s="138"/>
      <c r="E1009" s="138"/>
    </row>
    <row r="1010" spans="3:5" x14ac:dyDescent="0.2">
      <c r="C1010" s="138"/>
      <c r="D1010" s="138"/>
      <c r="E1010" s="138"/>
    </row>
    <row r="1011" spans="3:5" x14ac:dyDescent="0.2">
      <c r="C1011" s="138"/>
      <c r="D1011" s="138"/>
      <c r="E1011" s="138"/>
    </row>
    <row r="1012" spans="3:5" x14ac:dyDescent="0.2">
      <c r="C1012" s="138"/>
      <c r="D1012" s="138"/>
      <c r="E1012" s="138"/>
    </row>
    <row r="1013" spans="3:5" x14ac:dyDescent="0.2">
      <c r="C1013" s="138"/>
      <c r="D1013" s="138"/>
      <c r="E1013" s="138"/>
    </row>
    <row r="1014" spans="3:5" x14ac:dyDescent="0.2">
      <c r="C1014" s="138"/>
      <c r="D1014" s="138"/>
      <c r="E1014" s="138"/>
    </row>
    <row r="1015" spans="3:5" x14ac:dyDescent="0.2">
      <c r="C1015" s="138"/>
      <c r="D1015" s="138"/>
      <c r="E1015" s="138"/>
    </row>
    <row r="1016" spans="3:5" x14ac:dyDescent="0.2">
      <c r="C1016" s="138"/>
      <c r="D1016" s="138"/>
      <c r="E1016" s="138"/>
    </row>
    <row r="1017" spans="3:5" x14ac:dyDescent="0.2">
      <c r="C1017" s="138"/>
      <c r="D1017" s="138"/>
      <c r="E1017" s="138"/>
    </row>
    <row r="1018" spans="3:5" x14ac:dyDescent="0.2">
      <c r="C1018" s="138"/>
      <c r="D1018" s="138"/>
      <c r="E1018" s="138"/>
    </row>
    <row r="1019" spans="3:5" x14ac:dyDescent="0.2">
      <c r="C1019" s="138"/>
      <c r="D1019" s="138"/>
      <c r="E1019" s="138"/>
    </row>
    <row r="1020" spans="3:5" x14ac:dyDescent="0.2">
      <c r="C1020" s="138"/>
      <c r="D1020" s="138"/>
      <c r="E1020" s="138"/>
    </row>
    <row r="1021" spans="3:5" x14ac:dyDescent="0.2">
      <c r="C1021" s="138"/>
      <c r="D1021" s="138"/>
      <c r="E1021" s="138"/>
    </row>
    <row r="1022" spans="3:5" x14ac:dyDescent="0.2">
      <c r="C1022" s="138"/>
      <c r="D1022" s="138"/>
      <c r="E1022" s="138"/>
    </row>
    <row r="1023" spans="3:5" x14ac:dyDescent="0.2">
      <c r="C1023" s="138"/>
      <c r="D1023" s="138"/>
      <c r="E1023" s="138"/>
    </row>
    <row r="1024" spans="3:5" x14ac:dyDescent="0.2">
      <c r="C1024" s="138"/>
      <c r="D1024" s="138"/>
      <c r="E1024" s="138"/>
    </row>
    <row r="1025" spans="3:5" x14ac:dyDescent="0.2">
      <c r="C1025" s="138"/>
      <c r="D1025" s="138"/>
      <c r="E1025" s="138"/>
    </row>
    <row r="1026" spans="3:5" x14ac:dyDescent="0.2">
      <c r="C1026" s="138"/>
      <c r="D1026" s="138"/>
      <c r="E1026" s="138"/>
    </row>
    <row r="1027" spans="3:5" x14ac:dyDescent="0.2">
      <c r="C1027" s="138"/>
      <c r="D1027" s="138"/>
      <c r="E1027" s="138"/>
    </row>
    <row r="1028" spans="3:5" x14ac:dyDescent="0.2">
      <c r="C1028" s="138"/>
      <c r="D1028" s="138"/>
      <c r="E1028" s="138"/>
    </row>
    <row r="1029" spans="3:5" x14ac:dyDescent="0.2">
      <c r="C1029" s="138"/>
      <c r="D1029" s="138"/>
      <c r="E1029" s="138"/>
    </row>
    <row r="1030" spans="3:5" x14ac:dyDescent="0.2">
      <c r="C1030" s="138"/>
      <c r="D1030" s="138"/>
      <c r="E1030" s="138"/>
    </row>
    <row r="1031" spans="3:5" x14ac:dyDescent="0.2">
      <c r="C1031" s="138"/>
      <c r="D1031" s="138"/>
      <c r="E1031" s="138"/>
    </row>
    <row r="1032" spans="3:5" x14ac:dyDescent="0.2">
      <c r="C1032" s="138"/>
      <c r="D1032" s="138"/>
      <c r="E1032" s="138"/>
    </row>
    <row r="1033" spans="3:5" x14ac:dyDescent="0.2">
      <c r="C1033" s="138"/>
      <c r="D1033" s="138"/>
      <c r="E1033" s="138"/>
    </row>
    <row r="1034" spans="3:5" x14ac:dyDescent="0.2">
      <c r="C1034" s="138"/>
      <c r="D1034" s="138"/>
      <c r="E1034" s="138"/>
    </row>
    <row r="1035" spans="3:5" x14ac:dyDescent="0.2">
      <c r="C1035" s="138"/>
      <c r="D1035" s="138"/>
      <c r="E1035" s="138"/>
    </row>
    <row r="1036" spans="3:5" x14ac:dyDescent="0.2">
      <c r="C1036" s="138"/>
      <c r="D1036" s="138"/>
      <c r="E1036" s="138"/>
    </row>
    <row r="1037" spans="3:5" x14ac:dyDescent="0.2">
      <c r="C1037" s="138"/>
      <c r="D1037" s="138"/>
      <c r="E1037" s="138"/>
    </row>
    <row r="1038" spans="3:5" x14ac:dyDescent="0.2">
      <c r="C1038" s="138"/>
      <c r="D1038" s="138"/>
      <c r="E1038" s="138"/>
    </row>
    <row r="1039" spans="3:5" x14ac:dyDescent="0.2">
      <c r="C1039" s="138"/>
      <c r="D1039" s="138"/>
      <c r="E1039" s="138"/>
    </row>
    <row r="1040" spans="3:5" x14ac:dyDescent="0.2">
      <c r="C1040" s="138"/>
      <c r="D1040" s="138"/>
      <c r="E1040" s="138"/>
    </row>
    <row r="1041" spans="3:5" x14ac:dyDescent="0.2">
      <c r="C1041" s="138"/>
      <c r="D1041" s="138"/>
      <c r="E1041" s="138"/>
    </row>
    <row r="1042" spans="3:5" x14ac:dyDescent="0.2">
      <c r="C1042" s="138"/>
      <c r="D1042" s="138"/>
      <c r="E1042" s="138"/>
    </row>
    <row r="1043" spans="3:5" x14ac:dyDescent="0.2">
      <c r="C1043" s="138"/>
      <c r="D1043" s="138"/>
      <c r="E1043" s="138"/>
    </row>
    <row r="1044" spans="3:5" x14ac:dyDescent="0.2">
      <c r="C1044" s="138"/>
      <c r="D1044" s="138"/>
      <c r="E1044" s="138"/>
    </row>
    <row r="1045" spans="3:5" x14ac:dyDescent="0.2">
      <c r="C1045" s="138"/>
      <c r="D1045" s="138"/>
      <c r="E1045" s="138"/>
    </row>
    <row r="1046" spans="3:5" x14ac:dyDescent="0.2">
      <c r="C1046" s="138"/>
      <c r="D1046" s="138"/>
      <c r="E1046" s="138"/>
    </row>
    <row r="1047" spans="3:5" x14ac:dyDescent="0.2">
      <c r="C1047" s="138"/>
      <c r="D1047" s="138"/>
      <c r="E1047" s="138"/>
    </row>
    <row r="1048" spans="3:5" x14ac:dyDescent="0.2">
      <c r="C1048" s="138"/>
      <c r="D1048" s="138"/>
      <c r="E1048" s="138"/>
    </row>
    <row r="1049" spans="3:5" x14ac:dyDescent="0.2">
      <c r="C1049" s="138"/>
      <c r="D1049" s="138"/>
      <c r="E1049" s="138"/>
    </row>
    <row r="1050" spans="3:5" x14ac:dyDescent="0.2">
      <c r="C1050" s="138"/>
      <c r="D1050" s="138"/>
      <c r="E1050" s="138"/>
    </row>
    <row r="1051" spans="3:5" x14ac:dyDescent="0.2">
      <c r="C1051" s="138"/>
      <c r="D1051" s="138"/>
      <c r="E1051" s="138"/>
    </row>
    <row r="1052" spans="3:5" x14ac:dyDescent="0.2">
      <c r="C1052" s="138"/>
      <c r="D1052" s="138"/>
      <c r="E1052" s="138"/>
    </row>
    <row r="1053" spans="3:5" x14ac:dyDescent="0.2">
      <c r="C1053" s="138"/>
      <c r="D1053" s="138"/>
      <c r="E1053" s="138"/>
    </row>
    <row r="1054" spans="3:5" x14ac:dyDescent="0.2">
      <c r="C1054" s="138"/>
      <c r="D1054" s="138"/>
      <c r="E1054" s="138"/>
    </row>
    <row r="1055" spans="3:5" x14ac:dyDescent="0.2">
      <c r="C1055" s="138"/>
      <c r="D1055" s="138"/>
      <c r="E1055" s="138"/>
    </row>
    <row r="1056" spans="3:5" x14ac:dyDescent="0.2">
      <c r="C1056" s="138"/>
      <c r="D1056" s="138"/>
      <c r="E1056" s="138"/>
    </row>
    <row r="1057" spans="3:5" x14ac:dyDescent="0.2">
      <c r="C1057" s="138"/>
      <c r="D1057" s="138"/>
      <c r="E1057" s="138"/>
    </row>
    <row r="1058" spans="3:5" x14ac:dyDescent="0.2">
      <c r="C1058" s="138"/>
      <c r="D1058" s="138"/>
      <c r="E1058" s="138"/>
    </row>
    <row r="1059" spans="3:5" x14ac:dyDescent="0.2">
      <c r="C1059" s="138"/>
      <c r="D1059" s="138"/>
      <c r="E1059" s="138"/>
    </row>
    <row r="1060" spans="3:5" x14ac:dyDescent="0.2">
      <c r="C1060" s="138"/>
      <c r="D1060" s="138"/>
      <c r="E1060" s="138"/>
    </row>
    <row r="1061" spans="3:5" x14ac:dyDescent="0.2">
      <c r="C1061" s="138"/>
      <c r="D1061" s="138"/>
      <c r="E1061" s="138"/>
    </row>
    <row r="1062" spans="3:5" x14ac:dyDescent="0.2">
      <c r="C1062" s="138"/>
      <c r="D1062" s="138"/>
      <c r="E1062" s="138"/>
    </row>
    <row r="1063" spans="3:5" x14ac:dyDescent="0.2">
      <c r="C1063" s="138"/>
      <c r="D1063" s="138"/>
      <c r="E1063" s="138"/>
    </row>
    <row r="1064" spans="3:5" x14ac:dyDescent="0.2">
      <c r="C1064" s="138"/>
      <c r="D1064" s="138"/>
      <c r="E1064" s="138"/>
    </row>
    <row r="1065" spans="3:5" x14ac:dyDescent="0.2">
      <c r="C1065" s="138"/>
      <c r="D1065" s="138"/>
      <c r="E1065" s="138"/>
    </row>
    <row r="1066" spans="3:5" x14ac:dyDescent="0.2">
      <c r="C1066" s="138"/>
      <c r="D1066" s="138"/>
      <c r="E1066" s="138"/>
    </row>
    <row r="1067" spans="3:5" x14ac:dyDescent="0.2">
      <c r="C1067" s="138"/>
      <c r="D1067" s="138"/>
      <c r="E1067" s="138"/>
    </row>
    <row r="1068" spans="3:5" x14ac:dyDescent="0.2">
      <c r="C1068" s="138"/>
      <c r="D1068" s="138"/>
      <c r="E1068" s="138"/>
    </row>
    <row r="1069" spans="3:5" x14ac:dyDescent="0.2">
      <c r="C1069" s="138"/>
      <c r="D1069" s="138"/>
      <c r="E1069" s="138"/>
    </row>
    <row r="1070" spans="3:5" x14ac:dyDescent="0.2">
      <c r="C1070" s="138"/>
      <c r="D1070" s="138"/>
      <c r="E1070" s="138"/>
    </row>
    <row r="1071" spans="3:5" x14ac:dyDescent="0.2">
      <c r="C1071" s="138"/>
      <c r="D1071" s="138"/>
      <c r="E1071" s="138"/>
    </row>
    <row r="1072" spans="3:5" x14ac:dyDescent="0.2">
      <c r="C1072" s="138"/>
      <c r="D1072" s="138"/>
      <c r="E1072" s="138"/>
    </row>
    <row r="1073" spans="3:5" x14ac:dyDescent="0.2">
      <c r="C1073" s="138"/>
      <c r="D1073" s="138"/>
      <c r="E1073" s="138"/>
    </row>
    <row r="1074" spans="3:5" x14ac:dyDescent="0.2">
      <c r="C1074" s="138"/>
      <c r="D1074" s="138"/>
      <c r="E1074" s="138"/>
    </row>
    <row r="1075" spans="3:5" x14ac:dyDescent="0.2">
      <c r="C1075" s="138"/>
      <c r="D1075" s="138"/>
      <c r="E1075" s="138"/>
    </row>
    <row r="1076" spans="3:5" x14ac:dyDescent="0.2">
      <c r="C1076" s="138"/>
      <c r="D1076" s="138"/>
      <c r="E1076" s="138"/>
    </row>
    <row r="1077" spans="3:5" x14ac:dyDescent="0.2">
      <c r="C1077" s="138"/>
      <c r="D1077" s="138"/>
      <c r="E1077" s="138"/>
    </row>
    <row r="1078" spans="3:5" x14ac:dyDescent="0.2">
      <c r="C1078" s="138"/>
      <c r="D1078" s="138"/>
      <c r="E1078" s="138"/>
    </row>
    <row r="1079" spans="3:5" x14ac:dyDescent="0.2">
      <c r="C1079" s="138"/>
      <c r="D1079" s="138"/>
      <c r="E1079" s="138"/>
    </row>
    <row r="1080" spans="3:5" x14ac:dyDescent="0.2">
      <c r="C1080" s="138"/>
      <c r="D1080" s="138"/>
      <c r="E1080" s="138"/>
    </row>
    <row r="1081" spans="3:5" x14ac:dyDescent="0.2">
      <c r="C1081" s="138"/>
      <c r="D1081" s="138"/>
      <c r="E1081" s="138"/>
    </row>
    <row r="1082" spans="3:5" x14ac:dyDescent="0.2">
      <c r="C1082" s="138"/>
      <c r="D1082" s="138"/>
      <c r="E1082" s="138"/>
    </row>
    <row r="1083" spans="3:5" x14ac:dyDescent="0.2">
      <c r="C1083" s="138"/>
      <c r="D1083" s="138"/>
      <c r="E1083" s="138"/>
    </row>
    <row r="1084" spans="3:5" x14ac:dyDescent="0.2">
      <c r="C1084" s="138"/>
      <c r="D1084" s="138"/>
      <c r="E1084" s="138"/>
    </row>
    <row r="1085" spans="3:5" x14ac:dyDescent="0.2">
      <c r="C1085" s="138"/>
      <c r="D1085" s="138"/>
      <c r="E1085" s="138"/>
    </row>
    <row r="1086" spans="3:5" x14ac:dyDescent="0.2">
      <c r="C1086" s="138"/>
      <c r="D1086" s="138"/>
      <c r="E1086" s="138"/>
    </row>
    <row r="1087" spans="3:5" x14ac:dyDescent="0.2">
      <c r="C1087" s="138"/>
      <c r="D1087" s="138"/>
      <c r="E1087" s="138"/>
    </row>
    <row r="1088" spans="3:5" x14ac:dyDescent="0.2">
      <c r="C1088" s="138"/>
      <c r="D1088" s="138"/>
      <c r="E1088" s="138"/>
    </row>
    <row r="1089" spans="3:5" x14ac:dyDescent="0.2">
      <c r="C1089" s="138"/>
      <c r="D1089" s="138"/>
      <c r="E1089" s="138"/>
    </row>
    <row r="1090" spans="3:5" x14ac:dyDescent="0.2">
      <c r="C1090" s="138"/>
      <c r="D1090" s="138"/>
      <c r="E1090" s="138"/>
    </row>
    <row r="1091" spans="3:5" x14ac:dyDescent="0.2">
      <c r="C1091" s="138"/>
      <c r="D1091" s="138"/>
      <c r="E1091" s="138"/>
    </row>
    <row r="1092" spans="3:5" x14ac:dyDescent="0.2">
      <c r="C1092" s="138"/>
      <c r="D1092" s="138"/>
      <c r="E1092" s="138"/>
    </row>
    <row r="1093" spans="3:5" x14ac:dyDescent="0.2">
      <c r="C1093" s="138"/>
      <c r="D1093" s="138"/>
      <c r="E1093" s="138"/>
    </row>
    <row r="1094" spans="3:5" x14ac:dyDescent="0.2">
      <c r="C1094" s="138"/>
      <c r="D1094" s="138"/>
      <c r="E1094" s="138"/>
    </row>
    <row r="1095" spans="3:5" x14ac:dyDescent="0.2">
      <c r="C1095" s="138"/>
      <c r="D1095" s="138"/>
      <c r="E1095" s="138"/>
    </row>
    <row r="1096" spans="3:5" x14ac:dyDescent="0.2">
      <c r="C1096" s="138"/>
      <c r="D1096" s="138"/>
      <c r="E1096" s="138"/>
    </row>
    <row r="1097" spans="3:5" x14ac:dyDescent="0.2">
      <c r="C1097" s="138"/>
      <c r="D1097" s="138"/>
      <c r="E1097" s="138"/>
    </row>
    <row r="1098" spans="3:5" x14ac:dyDescent="0.2">
      <c r="C1098" s="138"/>
      <c r="D1098" s="138"/>
      <c r="E1098" s="138"/>
    </row>
    <row r="1099" spans="3:5" x14ac:dyDescent="0.2">
      <c r="C1099" s="138"/>
      <c r="D1099" s="138"/>
      <c r="E1099" s="138"/>
    </row>
    <row r="1100" spans="3:5" x14ac:dyDescent="0.2">
      <c r="C1100" s="138"/>
      <c r="D1100" s="138"/>
      <c r="E1100" s="138"/>
    </row>
    <row r="1101" spans="3:5" x14ac:dyDescent="0.2">
      <c r="C1101" s="138"/>
      <c r="D1101" s="138"/>
      <c r="E1101" s="138"/>
    </row>
    <row r="1102" spans="3:5" x14ac:dyDescent="0.2">
      <c r="C1102" s="138"/>
      <c r="D1102" s="138"/>
      <c r="E1102" s="138"/>
    </row>
    <row r="1103" spans="3:5" x14ac:dyDescent="0.2">
      <c r="C1103" s="138"/>
      <c r="D1103" s="138"/>
      <c r="E1103" s="138"/>
    </row>
    <row r="1104" spans="3:5" x14ac:dyDescent="0.2">
      <c r="C1104" s="138"/>
      <c r="D1104" s="138"/>
      <c r="E1104" s="138"/>
    </row>
    <row r="1105" spans="3:5" x14ac:dyDescent="0.2">
      <c r="C1105" s="138"/>
      <c r="D1105" s="138"/>
      <c r="E1105" s="138"/>
    </row>
    <row r="1106" spans="3:5" x14ac:dyDescent="0.2">
      <c r="C1106" s="138"/>
      <c r="D1106" s="138"/>
      <c r="E1106" s="138"/>
    </row>
    <row r="1107" spans="3:5" x14ac:dyDescent="0.2">
      <c r="C1107" s="138"/>
      <c r="D1107" s="138"/>
      <c r="E1107" s="138"/>
    </row>
    <row r="1108" spans="3:5" x14ac:dyDescent="0.2">
      <c r="C1108" s="138"/>
      <c r="D1108" s="138"/>
      <c r="E1108" s="138"/>
    </row>
    <row r="1109" spans="3:5" x14ac:dyDescent="0.2">
      <c r="C1109" s="138"/>
      <c r="D1109" s="138"/>
      <c r="E1109" s="138"/>
    </row>
    <row r="1110" spans="3:5" x14ac:dyDescent="0.2">
      <c r="C1110" s="138"/>
      <c r="D1110" s="138"/>
      <c r="E1110" s="138"/>
    </row>
    <row r="1111" spans="3:5" x14ac:dyDescent="0.2">
      <c r="C1111" s="138"/>
      <c r="D1111" s="138"/>
      <c r="E1111" s="138"/>
    </row>
    <row r="1112" spans="3:5" x14ac:dyDescent="0.2">
      <c r="C1112" s="138"/>
      <c r="D1112" s="138"/>
      <c r="E1112" s="138"/>
    </row>
    <row r="1113" spans="3:5" x14ac:dyDescent="0.2">
      <c r="C1113" s="138"/>
      <c r="D1113" s="138"/>
      <c r="E1113" s="138"/>
    </row>
    <row r="1114" spans="3:5" x14ac:dyDescent="0.2">
      <c r="C1114" s="138"/>
      <c r="D1114" s="138"/>
      <c r="E1114" s="138"/>
    </row>
    <row r="1115" spans="3:5" x14ac:dyDescent="0.2">
      <c r="C1115" s="138"/>
      <c r="D1115" s="138"/>
      <c r="E1115" s="138"/>
    </row>
    <row r="1116" spans="3:5" x14ac:dyDescent="0.2">
      <c r="C1116" s="138"/>
      <c r="D1116" s="138"/>
      <c r="E1116" s="138"/>
    </row>
    <row r="1117" spans="3:5" x14ac:dyDescent="0.2">
      <c r="C1117" s="138"/>
      <c r="D1117" s="138"/>
      <c r="E1117" s="138"/>
    </row>
    <row r="1118" spans="3:5" x14ac:dyDescent="0.2">
      <c r="C1118" s="138"/>
      <c r="D1118" s="138"/>
      <c r="E1118" s="138"/>
    </row>
    <row r="1119" spans="3:5" x14ac:dyDescent="0.2">
      <c r="C1119" s="138"/>
      <c r="D1119" s="138"/>
      <c r="E1119" s="138"/>
    </row>
    <row r="1120" spans="3:5" x14ac:dyDescent="0.2">
      <c r="C1120" s="138"/>
      <c r="D1120" s="138"/>
      <c r="E1120" s="138"/>
    </row>
    <row r="1121" spans="3:5" x14ac:dyDescent="0.2">
      <c r="C1121" s="138"/>
      <c r="D1121" s="138"/>
      <c r="E1121" s="138"/>
    </row>
    <row r="1122" spans="3:5" x14ac:dyDescent="0.2">
      <c r="C1122" s="138"/>
      <c r="D1122" s="138"/>
      <c r="E1122" s="138"/>
    </row>
    <row r="1123" spans="3:5" x14ac:dyDescent="0.2">
      <c r="C1123" s="138"/>
      <c r="D1123" s="138"/>
      <c r="E1123" s="138"/>
    </row>
    <row r="1124" spans="3:5" x14ac:dyDescent="0.2">
      <c r="C1124" s="138"/>
      <c r="D1124" s="138"/>
      <c r="E1124" s="138"/>
    </row>
    <row r="1125" spans="3:5" x14ac:dyDescent="0.2">
      <c r="C1125" s="138"/>
      <c r="D1125" s="138"/>
      <c r="E1125" s="138"/>
    </row>
    <row r="1126" spans="3:5" x14ac:dyDescent="0.2">
      <c r="C1126" s="138"/>
      <c r="D1126" s="138"/>
      <c r="E1126" s="138"/>
    </row>
    <row r="1127" spans="3:5" x14ac:dyDescent="0.2">
      <c r="C1127" s="138"/>
      <c r="D1127" s="138"/>
      <c r="E1127" s="138"/>
    </row>
    <row r="1128" spans="3:5" x14ac:dyDescent="0.2">
      <c r="C1128" s="138"/>
      <c r="D1128" s="138"/>
      <c r="E1128" s="138"/>
    </row>
    <row r="1129" spans="3:5" x14ac:dyDescent="0.2">
      <c r="C1129" s="138"/>
      <c r="D1129" s="138"/>
      <c r="E1129" s="138"/>
    </row>
    <row r="1130" spans="3:5" x14ac:dyDescent="0.2">
      <c r="C1130" s="138"/>
      <c r="D1130" s="138"/>
      <c r="E1130" s="138"/>
    </row>
    <row r="1131" spans="3:5" x14ac:dyDescent="0.2">
      <c r="C1131" s="138"/>
      <c r="D1131" s="138"/>
      <c r="E1131" s="138"/>
    </row>
    <row r="1132" spans="3:5" x14ac:dyDescent="0.2">
      <c r="C1132" s="138"/>
      <c r="D1132" s="138"/>
      <c r="E1132" s="138"/>
    </row>
    <row r="1133" spans="3:5" x14ac:dyDescent="0.2">
      <c r="C1133" s="138"/>
      <c r="D1133" s="138"/>
      <c r="E1133" s="138"/>
    </row>
    <row r="1134" spans="3:5" x14ac:dyDescent="0.2">
      <c r="C1134" s="138"/>
      <c r="D1134" s="138"/>
      <c r="E1134" s="138"/>
    </row>
    <row r="1135" spans="3:5" x14ac:dyDescent="0.2">
      <c r="C1135" s="138"/>
      <c r="D1135" s="138"/>
      <c r="E1135" s="138"/>
    </row>
    <row r="1136" spans="3:5" x14ac:dyDescent="0.2">
      <c r="C1136" s="138"/>
      <c r="D1136" s="138"/>
      <c r="E1136" s="138"/>
    </row>
    <row r="1137" spans="3:5" x14ac:dyDescent="0.2">
      <c r="C1137" s="138"/>
      <c r="D1137" s="138"/>
      <c r="E1137" s="138"/>
    </row>
    <row r="1138" spans="3:5" x14ac:dyDescent="0.2">
      <c r="C1138" s="138"/>
      <c r="D1138" s="138"/>
      <c r="E1138" s="138"/>
    </row>
    <row r="1139" spans="3:5" x14ac:dyDescent="0.2">
      <c r="C1139" s="138"/>
      <c r="D1139" s="138"/>
      <c r="E1139" s="138"/>
    </row>
    <row r="1140" spans="3:5" x14ac:dyDescent="0.2">
      <c r="C1140" s="138"/>
      <c r="D1140" s="138"/>
      <c r="E1140" s="138"/>
    </row>
    <row r="1141" spans="3:5" x14ac:dyDescent="0.2">
      <c r="C1141" s="138"/>
      <c r="D1141" s="138"/>
      <c r="E1141" s="138"/>
    </row>
    <row r="1142" spans="3:5" x14ac:dyDescent="0.2">
      <c r="C1142" s="138"/>
      <c r="D1142" s="138"/>
      <c r="E1142" s="138"/>
    </row>
    <row r="1143" spans="3:5" x14ac:dyDescent="0.2">
      <c r="C1143" s="138"/>
      <c r="D1143" s="138"/>
      <c r="E1143" s="138"/>
    </row>
    <row r="1144" spans="3:5" x14ac:dyDescent="0.2">
      <c r="C1144" s="138"/>
      <c r="D1144" s="138"/>
      <c r="E1144" s="138"/>
    </row>
    <row r="1145" spans="3:5" x14ac:dyDescent="0.2">
      <c r="C1145" s="138"/>
      <c r="D1145" s="138"/>
      <c r="E1145" s="138"/>
    </row>
    <row r="1146" spans="3:5" x14ac:dyDescent="0.2">
      <c r="C1146" s="138"/>
      <c r="D1146" s="138"/>
      <c r="E1146" s="138"/>
    </row>
    <row r="1147" spans="3:5" x14ac:dyDescent="0.2">
      <c r="C1147" s="138"/>
      <c r="D1147" s="138"/>
      <c r="E1147" s="138"/>
    </row>
    <row r="1148" spans="3:5" x14ac:dyDescent="0.2">
      <c r="C1148" s="138"/>
      <c r="D1148" s="138"/>
      <c r="E1148" s="138"/>
    </row>
    <row r="1149" spans="3:5" x14ac:dyDescent="0.2">
      <c r="C1149" s="138"/>
      <c r="D1149" s="138"/>
      <c r="E1149" s="138"/>
    </row>
    <row r="1150" spans="3:5" x14ac:dyDescent="0.2">
      <c r="C1150" s="138"/>
      <c r="D1150" s="138"/>
      <c r="E1150" s="138"/>
    </row>
    <row r="1151" spans="3:5" x14ac:dyDescent="0.2">
      <c r="C1151" s="138"/>
      <c r="D1151" s="138"/>
      <c r="E1151" s="138"/>
    </row>
    <row r="1152" spans="3:5" x14ac:dyDescent="0.2">
      <c r="C1152" s="138"/>
      <c r="D1152" s="138"/>
      <c r="E1152" s="138"/>
    </row>
    <row r="1153" spans="3:5" x14ac:dyDescent="0.2">
      <c r="C1153" s="138"/>
      <c r="D1153" s="138"/>
      <c r="E1153" s="138"/>
    </row>
    <row r="1154" spans="3:5" x14ac:dyDescent="0.2">
      <c r="C1154" s="138"/>
      <c r="D1154" s="138"/>
      <c r="E1154" s="138"/>
    </row>
    <row r="1155" spans="3:5" x14ac:dyDescent="0.2">
      <c r="C1155" s="138"/>
      <c r="D1155" s="138"/>
      <c r="E1155" s="138"/>
    </row>
    <row r="1156" spans="3:5" x14ac:dyDescent="0.2">
      <c r="C1156" s="138"/>
      <c r="D1156" s="138"/>
      <c r="E1156" s="138"/>
    </row>
    <row r="1157" spans="3:5" x14ac:dyDescent="0.2">
      <c r="C1157" s="138"/>
      <c r="D1157" s="138"/>
      <c r="E1157" s="138"/>
    </row>
    <row r="1158" spans="3:5" x14ac:dyDescent="0.2">
      <c r="C1158" s="138"/>
      <c r="D1158" s="138"/>
      <c r="E1158" s="138"/>
    </row>
    <row r="1159" spans="3:5" x14ac:dyDescent="0.2">
      <c r="C1159" s="138"/>
      <c r="D1159" s="138"/>
      <c r="E1159" s="138"/>
    </row>
    <row r="1160" spans="3:5" x14ac:dyDescent="0.2">
      <c r="C1160" s="138"/>
      <c r="D1160" s="138"/>
      <c r="E1160" s="138"/>
    </row>
    <row r="1161" spans="3:5" x14ac:dyDescent="0.2">
      <c r="C1161" s="138"/>
      <c r="D1161" s="138"/>
      <c r="E1161" s="138"/>
    </row>
    <row r="1162" spans="3:5" x14ac:dyDescent="0.2">
      <c r="C1162" s="138"/>
      <c r="D1162" s="138"/>
      <c r="E1162" s="138"/>
    </row>
    <row r="1163" spans="3:5" x14ac:dyDescent="0.2">
      <c r="C1163" s="138"/>
      <c r="D1163" s="138"/>
      <c r="E1163" s="138"/>
    </row>
    <row r="1164" spans="3:5" x14ac:dyDescent="0.2">
      <c r="C1164" s="138"/>
      <c r="D1164" s="138"/>
      <c r="E1164" s="138"/>
    </row>
    <row r="1165" spans="3:5" x14ac:dyDescent="0.2">
      <c r="C1165" s="138"/>
      <c r="D1165" s="138"/>
      <c r="E1165" s="138"/>
    </row>
    <row r="1166" spans="3:5" x14ac:dyDescent="0.2">
      <c r="C1166" s="138"/>
      <c r="D1166" s="138"/>
      <c r="E1166" s="138"/>
    </row>
    <row r="1167" spans="3:5" x14ac:dyDescent="0.2">
      <c r="C1167" s="138"/>
      <c r="D1167" s="138"/>
      <c r="E1167" s="138"/>
    </row>
    <row r="1168" spans="3:5" x14ac:dyDescent="0.2">
      <c r="C1168" s="138"/>
      <c r="D1168" s="138"/>
      <c r="E1168" s="138"/>
    </row>
    <row r="1169" spans="3:5" x14ac:dyDescent="0.2">
      <c r="C1169" s="138"/>
      <c r="D1169" s="138"/>
      <c r="E1169" s="138"/>
    </row>
    <row r="1170" spans="3:5" x14ac:dyDescent="0.2">
      <c r="C1170" s="138"/>
      <c r="D1170" s="138"/>
      <c r="E1170" s="138"/>
    </row>
    <row r="1171" spans="3:5" x14ac:dyDescent="0.2">
      <c r="C1171" s="138"/>
      <c r="D1171" s="138"/>
      <c r="E1171" s="138"/>
    </row>
    <row r="1172" spans="3:5" x14ac:dyDescent="0.2">
      <c r="C1172" s="138"/>
      <c r="D1172" s="138"/>
      <c r="E1172" s="138"/>
    </row>
    <row r="1173" spans="3:5" x14ac:dyDescent="0.2">
      <c r="C1173" s="138"/>
      <c r="D1173" s="138"/>
      <c r="E1173" s="138"/>
    </row>
    <row r="1174" spans="3:5" x14ac:dyDescent="0.2">
      <c r="C1174" s="138"/>
      <c r="D1174" s="138"/>
      <c r="E1174" s="138"/>
    </row>
    <row r="1175" spans="3:5" x14ac:dyDescent="0.2">
      <c r="C1175" s="138"/>
      <c r="D1175" s="138"/>
      <c r="E1175" s="138"/>
    </row>
    <row r="1176" spans="3:5" x14ac:dyDescent="0.2">
      <c r="C1176" s="138"/>
      <c r="D1176" s="138"/>
      <c r="E1176" s="138"/>
    </row>
    <row r="1177" spans="3:5" x14ac:dyDescent="0.2">
      <c r="C1177" s="138"/>
      <c r="D1177" s="138"/>
      <c r="E1177" s="138"/>
    </row>
    <row r="1178" spans="3:5" x14ac:dyDescent="0.2">
      <c r="C1178" s="138"/>
      <c r="D1178" s="138"/>
      <c r="E1178" s="138"/>
    </row>
    <row r="1179" spans="3:5" x14ac:dyDescent="0.2">
      <c r="C1179" s="138"/>
      <c r="D1179" s="138"/>
      <c r="E1179" s="138"/>
    </row>
    <row r="1180" spans="3:5" x14ac:dyDescent="0.2">
      <c r="C1180" s="138"/>
      <c r="D1180" s="138"/>
      <c r="E1180" s="138"/>
    </row>
    <row r="1181" spans="3:5" x14ac:dyDescent="0.2">
      <c r="C1181" s="138"/>
      <c r="D1181" s="138"/>
      <c r="E1181" s="138"/>
    </row>
    <row r="1182" spans="3:5" x14ac:dyDescent="0.2">
      <c r="C1182" s="138"/>
      <c r="D1182" s="138"/>
      <c r="E1182" s="138"/>
    </row>
    <row r="1183" spans="3:5" x14ac:dyDescent="0.2">
      <c r="C1183" s="138"/>
      <c r="D1183" s="138"/>
      <c r="E1183" s="138"/>
    </row>
    <row r="1184" spans="3:5" x14ac:dyDescent="0.2">
      <c r="C1184" s="138"/>
      <c r="D1184" s="138"/>
      <c r="E1184" s="138"/>
    </row>
    <row r="1185" spans="3:5" x14ac:dyDescent="0.2">
      <c r="C1185" s="138"/>
      <c r="D1185" s="138"/>
      <c r="E1185" s="138"/>
    </row>
    <row r="1186" spans="3:5" x14ac:dyDescent="0.2">
      <c r="C1186" s="138"/>
      <c r="D1186" s="138"/>
      <c r="E1186" s="138"/>
    </row>
    <row r="1187" spans="3:5" x14ac:dyDescent="0.2">
      <c r="C1187" s="138"/>
      <c r="D1187" s="138"/>
      <c r="E1187" s="138"/>
    </row>
    <row r="1188" spans="3:5" x14ac:dyDescent="0.2">
      <c r="C1188" s="138"/>
      <c r="D1188" s="138"/>
      <c r="E1188" s="138"/>
    </row>
    <row r="1189" spans="3:5" x14ac:dyDescent="0.2">
      <c r="C1189" s="138"/>
      <c r="D1189" s="138"/>
      <c r="E1189" s="138"/>
    </row>
    <row r="1190" spans="3:5" x14ac:dyDescent="0.2">
      <c r="C1190" s="138"/>
      <c r="D1190" s="138"/>
      <c r="E1190" s="138"/>
    </row>
    <row r="1191" spans="3:5" x14ac:dyDescent="0.2">
      <c r="C1191" s="138"/>
      <c r="D1191" s="138"/>
      <c r="E1191" s="138"/>
    </row>
    <row r="1192" spans="3:5" x14ac:dyDescent="0.2">
      <c r="C1192" s="138"/>
      <c r="D1192" s="138"/>
      <c r="E1192" s="138"/>
    </row>
    <row r="1193" spans="3:5" x14ac:dyDescent="0.2">
      <c r="C1193" s="138"/>
      <c r="D1193" s="138"/>
      <c r="E1193" s="138"/>
    </row>
    <row r="1194" spans="3:5" x14ac:dyDescent="0.2">
      <c r="C1194" s="138"/>
      <c r="D1194" s="138"/>
      <c r="E1194" s="138"/>
    </row>
    <row r="1195" spans="3:5" x14ac:dyDescent="0.2">
      <c r="C1195" s="138"/>
      <c r="D1195" s="138"/>
      <c r="E1195" s="138"/>
    </row>
    <row r="1196" spans="3:5" x14ac:dyDescent="0.2">
      <c r="C1196" s="138"/>
      <c r="D1196" s="138"/>
      <c r="E1196" s="138"/>
    </row>
    <row r="1197" spans="3:5" x14ac:dyDescent="0.2">
      <c r="C1197" s="138"/>
      <c r="D1197" s="138"/>
      <c r="E1197" s="138"/>
    </row>
    <row r="1198" spans="3:5" x14ac:dyDescent="0.2">
      <c r="C1198" s="138"/>
      <c r="D1198" s="138"/>
      <c r="E1198" s="138"/>
    </row>
    <row r="1199" spans="3:5" x14ac:dyDescent="0.2">
      <c r="C1199" s="138"/>
      <c r="D1199" s="138"/>
      <c r="E1199" s="138"/>
    </row>
    <row r="1200" spans="3:5" x14ac:dyDescent="0.2">
      <c r="C1200" s="138"/>
      <c r="D1200" s="138"/>
      <c r="E1200" s="138"/>
    </row>
    <row r="1201" spans="3:5" x14ac:dyDescent="0.2">
      <c r="C1201" s="138"/>
      <c r="D1201" s="138"/>
      <c r="E1201" s="138"/>
    </row>
    <row r="1202" spans="3:5" x14ac:dyDescent="0.2">
      <c r="C1202" s="138"/>
      <c r="D1202" s="138"/>
      <c r="E1202" s="138"/>
    </row>
    <row r="1203" spans="3:5" x14ac:dyDescent="0.2">
      <c r="C1203" s="138"/>
      <c r="D1203" s="138"/>
      <c r="E1203" s="138"/>
    </row>
    <row r="1204" spans="3:5" x14ac:dyDescent="0.2">
      <c r="C1204" s="138"/>
      <c r="D1204" s="138"/>
      <c r="E1204" s="138"/>
    </row>
    <row r="1205" spans="3:5" x14ac:dyDescent="0.2">
      <c r="C1205" s="138"/>
      <c r="D1205" s="138"/>
      <c r="E1205" s="138"/>
    </row>
    <row r="1206" spans="3:5" x14ac:dyDescent="0.2">
      <c r="C1206" s="138"/>
      <c r="D1206" s="138"/>
      <c r="E1206" s="138"/>
    </row>
    <row r="1207" spans="3:5" x14ac:dyDescent="0.2">
      <c r="C1207" s="138"/>
      <c r="D1207" s="138"/>
      <c r="E1207" s="138"/>
    </row>
    <row r="1208" spans="3:5" x14ac:dyDescent="0.2">
      <c r="C1208" s="138"/>
      <c r="D1208" s="138"/>
      <c r="E1208" s="138"/>
    </row>
    <row r="1209" spans="3:5" x14ac:dyDescent="0.2">
      <c r="C1209" s="138"/>
      <c r="D1209" s="138"/>
      <c r="E1209" s="138"/>
    </row>
    <row r="1210" spans="3:5" x14ac:dyDescent="0.2">
      <c r="C1210" s="138"/>
      <c r="D1210" s="138"/>
      <c r="E1210" s="138"/>
    </row>
    <row r="1211" spans="3:5" x14ac:dyDescent="0.2">
      <c r="C1211" s="138"/>
      <c r="D1211" s="138"/>
      <c r="E1211" s="138"/>
    </row>
    <row r="1212" spans="3:5" x14ac:dyDescent="0.2">
      <c r="C1212" s="138"/>
      <c r="D1212" s="138"/>
      <c r="E1212" s="138"/>
    </row>
    <row r="1213" spans="3:5" x14ac:dyDescent="0.2">
      <c r="C1213" s="138"/>
      <c r="D1213" s="138"/>
      <c r="E1213" s="138"/>
    </row>
    <row r="1214" spans="3:5" x14ac:dyDescent="0.2">
      <c r="C1214" s="138"/>
      <c r="D1214" s="138"/>
      <c r="E1214" s="138"/>
    </row>
    <row r="1215" spans="3:5" x14ac:dyDescent="0.2">
      <c r="C1215" s="138"/>
      <c r="D1215" s="138"/>
      <c r="E1215" s="138"/>
    </row>
    <row r="1216" spans="3:5" x14ac:dyDescent="0.2">
      <c r="C1216" s="138"/>
      <c r="D1216" s="138"/>
      <c r="E1216" s="138"/>
    </row>
    <row r="1217" spans="3:5" x14ac:dyDescent="0.2">
      <c r="C1217" s="138"/>
      <c r="D1217" s="138"/>
      <c r="E1217" s="138"/>
    </row>
    <row r="1218" spans="3:5" x14ac:dyDescent="0.2">
      <c r="C1218" s="138"/>
      <c r="D1218" s="138"/>
      <c r="E1218" s="138"/>
    </row>
    <row r="1219" spans="3:5" x14ac:dyDescent="0.2">
      <c r="C1219" s="138"/>
      <c r="D1219" s="138"/>
      <c r="E1219" s="138"/>
    </row>
    <row r="1220" spans="3:5" x14ac:dyDescent="0.2">
      <c r="C1220" s="138"/>
      <c r="D1220" s="138"/>
      <c r="E1220" s="138"/>
    </row>
    <row r="1221" spans="3:5" x14ac:dyDescent="0.2">
      <c r="C1221" s="138"/>
      <c r="D1221" s="138"/>
      <c r="E1221" s="138"/>
    </row>
    <row r="1222" spans="3:5" x14ac:dyDescent="0.2">
      <c r="C1222" s="138"/>
      <c r="D1222" s="138"/>
      <c r="E1222" s="138"/>
    </row>
    <row r="1223" spans="3:5" x14ac:dyDescent="0.2">
      <c r="C1223" s="138"/>
      <c r="D1223" s="138"/>
      <c r="E1223" s="138"/>
    </row>
    <row r="1224" spans="3:5" x14ac:dyDescent="0.2">
      <c r="C1224" s="138"/>
      <c r="D1224" s="138"/>
      <c r="E1224" s="138"/>
    </row>
    <row r="1225" spans="3:5" x14ac:dyDescent="0.2">
      <c r="C1225" s="138"/>
      <c r="D1225" s="138"/>
      <c r="E1225" s="138"/>
    </row>
    <row r="1226" spans="3:5" x14ac:dyDescent="0.2">
      <c r="C1226" s="138"/>
      <c r="D1226" s="138"/>
      <c r="E1226" s="138"/>
    </row>
    <row r="1227" spans="3:5" x14ac:dyDescent="0.2">
      <c r="C1227" s="138"/>
      <c r="D1227" s="138"/>
      <c r="E1227" s="138"/>
    </row>
    <row r="1228" spans="3:5" x14ac:dyDescent="0.2">
      <c r="C1228" s="138"/>
      <c r="D1228" s="138"/>
      <c r="E1228" s="138"/>
    </row>
    <row r="1229" spans="3:5" x14ac:dyDescent="0.2">
      <c r="C1229" s="138"/>
      <c r="D1229" s="138"/>
      <c r="E1229" s="138"/>
    </row>
    <row r="1230" spans="3:5" x14ac:dyDescent="0.2">
      <c r="C1230" s="138"/>
      <c r="D1230" s="138"/>
      <c r="E1230" s="138"/>
    </row>
    <row r="1231" spans="3:5" x14ac:dyDescent="0.2">
      <c r="C1231" s="138"/>
      <c r="D1231" s="138"/>
      <c r="E1231" s="138"/>
    </row>
    <row r="1232" spans="3:5" x14ac:dyDescent="0.2">
      <c r="C1232" s="138"/>
      <c r="D1232" s="138"/>
      <c r="E1232" s="138"/>
    </row>
    <row r="1233" spans="3:5" x14ac:dyDescent="0.2">
      <c r="C1233" s="138"/>
      <c r="D1233" s="138"/>
      <c r="E1233" s="138"/>
    </row>
    <row r="1234" spans="3:5" x14ac:dyDescent="0.2">
      <c r="C1234" s="138"/>
      <c r="D1234" s="138"/>
      <c r="E1234" s="138"/>
    </row>
    <row r="1235" spans="3:5" x14ac:dyDescent="0.2">
      <c r="C1235" s="138"/>
      <c r="D1235" s="138"/>
      <c r="E1235" s="138"/>
    </row>
    <row r="1236" spans="3:5" x14ac:dyDescent="0.2">
      <c r="C1236" s="138"/>
      <c r="D1236" s="138"/>
      <c r="E1236" s="138"/>
    </row>
    <row r="1237" spans="3:5" x14ac:dyDescent="0.2">
      <c r="C1237" s="138"/>
      <c r="D1237" s="138"/>
      <c r="E1237" s="138"/>
    </row>
    <row r="1238" spans="3:5" x14ac:dyDescent="0.2">
      <c r="C1238" s="138"/>
      <c r="D1238" s="138"/>
      <c r="E1238" s="138"/>
    </row>
    <row r="1239" spans="3:5" x14ac:dyDescent="0.2">
      <c r="C1239" s="138"/>
      <c r="D1239" s="138"/>
      <c r="E1239" s="138"/>
    </row>
    <row r="1240" spans="3:5" x14ac:dyDescent="0.2">
      <c r="C1240" s="138"/>
      <c r="D1240" s="138"/>
      <c r="E1240" s="138"/>
    </row>
    <row r="1241" spans="3:5" x14ac:dyDescent="0.2">
      <c r="C1241" s="138"/>
      <c r="D1241" s="138"/>
      <c r="E1241" s="138"/>
    </row>
    <row r="1242" spans="3:5" x14ac:dyDescent="0.2">
      <c r="C1242" s="138"/>
      <c r="D1242" s="138"/>
      <c r="E1242" s="138"/>
    </row>
    <row r="1243" spans="3:5" x14ac:dyDescent="0.2">
      <c r="C1243" s="138"/>
      <c r="D1243" s="138"/>
      <c r="E1243" s="138"/>
    </row>
    <row r="1244" spans="3:5" x14ac:dyDescent="0.2">
      <c r="C1244" s="138"/>
      <c r="D1244" s="138"/>
      <c r="E1244" s="138"/>
    </row>
    <row r="1245" spans="3:5" x14ac:dyDescent="0.2">
      <c r="C1245" s="138"/>
      <c r="D1245" s="138"/>
      <c r="E1245" s="138"/>
    </row>
    <row r="1246" spans="3:5" x14ac:dyDescent="0.2">
      <c r="C1246" s="138"/>
      <c r="D1246" s="138"/>
      <c r="E1246" s="138"/>
    </row>
    <row r="1247" spans="3:5" x14ac:dyDescent="0.2">
      <c r="C1247" s="138"/>
      <c r="D1247" s="138"/>
      <c r="E1247" s="138"/>
    </row>
    <row r="1248" spans="3:5" x14ac:dyDescent="0.2">
      <c r="C1248" s="138"/>
      <c r="D1248" s="138"/>
      <c r="E1248" s="138"/>
    </row>
    <row r="1249" spans="3:5" x14ac:dyDescent="0.2">
      <c r="C1249" s="138"/>
      <c r="D1249" s="138"/>
      <c r="E1249" s="138"/>
    </row>
    <row r="1250" spans="3:5" x14ac:dyDescent="0.2">
      <c r="C1250" s="138"/>
      <c r="D1250" s="138"/>
      <c r="E1250" s="138"/>
    </row>
    <row r="1251" spans="3:5" x14ac:dyDescent="0.2">
      <c r="C1251" s="138"/>
      <c r="D1251" s="138"/>
      <c r="E1251" s="138"/>
    </row>
    <row r="1252" spans="3:5" x14ac:dyDescent="0.2">
      <c r="C1252" s="138"/>
      <c r="D1252" s="138"/>
      <c r="E1252" s="138"/>
    </row>
    <row r="1253" spans="3:5" x14ac:dyDescent="0.2">
      <c r="C1253" s="138"/>
      <c r="D1253" s="138"/>
      <c r="E1253" s="138"/>
    </row>
    <row r="1254" spans="3:5" x14ac:dyDescent="0.2">
      <c r="C1254" s="138"/>
      <c r="D1254" s="138"/>
      <c r="E1254" s="138"/>
    </row>
    <row r="1255" spans="3:5" x14ac:dyDescent="0.2">
      <c r="C1255" s="138"/>
      <c r="D1255" s="138"/>
      <c r="E1255" s="138"/>
    </row>
    <row r="1256" spans="3:5" x14ac:dyDescent="0.2">
      <c r="C1256" s="138"/>
      <c r="D1256" s="138"/>
      <c r="E1256" s="138"/>
    </row>
    <row r="1257" spans="3:5" x14ac:dyDescent="0.2">
      <c r="C1257" s="138"/>
      <c r="D1257" s="138"/>
      <c r="E1257" s="138"/>
    </row>
    <row r="1258" spans="3:5" x14ac:dyDescent="0.2">
      <c r="C1258" s="138"/>
      <c r="D1258" s="138"/>
      <c r="E1258" s="138"/>
    </row>
    <row r="1259" spans="3:5" x14ac:dyDescent="0.2">
      <c r="C1259" s="138"/>
      <c r="D1259" s="138"/>
      <c r="E1259" s="138"/>
    </row>
    <row r="1260" spans="3:5" x14ac:dyDescent="0.2">
      <c r="C1260" s="138"/>
      <c r="D1260" s="138"/>
      <c r="E1260" s="138"/>
    </row>
    <row r="1261" spans="3:5" x14ac:dyDescent="0.2">
      <c r="C1261" s="138"/>
      <c r="D1261" s="138"/>
      <c r="E1261" s="138"/>
    </row>
    <row r="1262" spans="3:5" x14ac:dyDescent="0.2">
      <c r="C1262" s="138"/>
      <c r="D1262" s="138"/>
      <c r="E1262" s="138"/>
    </row>
    <row r="1263" spans="3:5" x14ac:dyDescent="0.2">
      <c r="C1263" s="138"/>
      <c r="D1263" s="138"/>
      <c r="E1263" s="138"/>
    </row>
    <row r="1264" spans="3:5" x14ac:dyDescent="0.2">
      <c r="C1264" s="138"/>
      <c r="D1264" s="138"/>
      <c r="E1264" s="138"/>
    </row>
    <row r="1265" spans="3:5" x14ac:dyDescent="0.2">
      <c r="C1265" s="138"/>
      <c r="D1265" s="138"/>
      <c r="E1265" s="138"/>
    </row>
    <row r="1266" spans="3:5" x14ac:dyDescent="0.2">
      <c r="C1266" s="138"/>
      <c r="D1266" s="138"/>
      <c r="E1266" s="138"/>
    </row>
    <row r="1267" spans="3:5" x14ac:dyDescent="0.2">
      <c r="C1267" s="138"/>
      <c r="D1267" s="138"/>
      <c r="E1267" s="138"/>
    </row>
    <row r="1268" spans="3:5" x14ac:dyDescent="0.2">
      <c r="C1268" s="138"/>
      <c r="D1268" s="138"/>
      <c r="E1268" s="138"/>
    </row>
    <row r="1269" spans="3:5" x14ac:dyDescent="0.2">
      <c r="C1269" s="138"/>
      <c r="D1269" s="138"/>
      <c r="E1269" s="138"/>
    </row>
    <row r="1270" spans="3:5" x14ac:dyDescent="0.2">
      <c r="C1270" s="138"/>
      <c r="D1270" s="138"/>
      <c r="E1270" s="138"/>
    </row>
    <row r="1271" spans="3:5" x14ac:dyDescent="0.2">
      <c r="C1271" s="138"/>
      <c r="D1271" s="138"/>
      <c r="E1271" s="138"/>
    </row>
    <row r="1272" spans="3:5" x14ac:dyDescent="0.2">
      <c r="C1272" s="138"/>
      <c r="D1272" s="138"/>
      <c r="E1272" s="138"/>
    </row>
    <row r="1273" spans="3:5" x14ac:dyDescent="0.2">
      <c r="C1273" s="138"/>
      <c r="D1273" s="138"/>
      <c r="E1273" s="138"/>
    </row>
    <row r="1274" spans="3:5" x14ac:dyDescent="0.2">
      <c r="C1274" s="138"/>
      <c r="D1274" s="138"/>
      <c r="E1274" s="138"/>
    </row>
    <row r="1275" spans="3:5" x14ac:dyDescent="0.2">
      <c r="C1275" s="138"/>
      <c r="D1275" s="138"/>
      <c r="E1275" s="138"/>
    </row>
    <row r="1276" spans="3:5" x14ac:dyDescent="0.2">
      <c r="C1276" s="138"/>
      <c r="D1276" s="138"/>
      <c r="E1276" s="138"/>
    </row>
    <row r="1277" spans="3:5" x14ac:dyDescent="0.2">
      <c r="C1277" s="138"/>
      <c r="D1277" s="138"/>
      <c r="E1277" s="138"/>
    </row>
    <row r="1278" spans="3:5" x14ac:dyDescent="0.2">
      <c r="C1278" s="138"/>
      <c r="D1278" s="138"/>
      <c r="E1278" s="138"/>
    </row>
    <row r="1279" spans="3:5" x14ac:dyDescent="0.2">
      <c r="C1279" s="138"/>
      <c r="D1279" s="138"/>
      <c r="E1279" s="138"/>
    </row>
    <row r="1280" spans="3:5" x14ac:dyDescent="0.2">
      <c r="C1280" s="138"/>
      <c r="D1280" s="138"/>
      <c r="E1280" s="138"/>
    </row>
    <row r="1281" spans="3:5" x14ac:dyDescent="0.2">
      <c r="C1281" s="138"/>
      <c r="D1281" s="138"/>
      <c r="E1281" s="138"/>
    </row>
    <row r="1282" spans="3:5" x14ac:dyDescent="0.2">
      <c r="C1282" s="138"/>
      <c r="D1282" s="138"/>
      <c r="E1282" s="138"/>
    </row>
    <row r="1283" spans="3:5" x14ac:dyDescent="0.2">
      <c r="C1283" s="138"/>
      <c r="D1283" s="138"/>
      <c r="E1283" s="138"/>
    </row>
    <row r="1284" spans="3:5" x14ac:dyDescent="0.2">
      <c r="C1284" s="138"/>
      <c r="D1284" s="138"/>
      <c r="E1284" s="138"/>
    </row>
    <row r="1285" spans="3:5" x14ac:dyDescent="0.2">
      <c r="C1285" s="138"/>
      <c r="D1285" s="138"/>
      <c r="E1285" s="138"/>
    </row>
    <row r="1286" spans="3:5" x14ac:dyDescent="0.2">
      <c r="C1286" s="138"/>
      <c r="D1286" s="138"/>
      <c r="E1286" s="138"/>
    </row>
    <row r="1287" spans="3:5" x14ac:dyDescent="0.2">
      <c r="C1287" s="138"/>
      <c r="D1287" s="138"/>
      <c r="E1287" s="138"/>
    </row>
    <row r="1288" spans="3:5" x14ac:dyDescent="0.2">
      <c r="C1288" s="138"/>
      <c r="D1288" s="138"/>
      <c r="E1288" s="138"/>
    </row>
    <row r="1289" spans="3:5" x14ac:dyDescent="0.2">
      <c r="C1289" s="138"/>
      <c r="D1289" s="138"/>
      <c r="E1289" s="138"/>
    </row>
    <row r="1290" spans="3:5" x14ac:dyDescent="0.2">
      <c r="C1290" s="138"/>
      <c r="D1290" s="138"/>
      <c r="E1290" s="138"/>
    </row>
    <row r="1291" spans="3:5" x14ac:dyDescent="0.2">
      <c r="C1291" s="138"/>
      <c r="D1291" s="138"/>
      <c r="E1291" s="138"/>
    </row>
    <row r="1292" spans="3:5" x14ac:dyDescent="0.2">
      <c r="C1292" s="138"/>
      <c r="D1292" s="138"/>
      <c r="E1292" s="138"/>
    </row>
    <row r="1293" spans="3:5" x14ac:dyDescent="0.2">
      <c r="C1293" s="138"/>
      <c r="D1293" s="138"/>
      <c r="E1293" s="138"/>
    </row>
    <row r="1294" spans="3:5" x14ac:dyDescent="0.2">
      <c r="C1294" s="138"/>
      <c r="D1294" s="138"/>
      <c r="E1294" s="138"/>
    </row>
    <row r="1295" spans="3:5" x14ac:dyDescent="0.2">
      <c r="C1295" s="138"/>
      <c r="D1295" s="138"/>
      <c r="E1295" s="138"/>
    </row>
    <row r="1296" spans="3:5" x14ac:dyDescent="0.2">
      <c r="C1296" s="138"/>
      <c r="D1296" s="138"/>
      <c r="E1296" s="138"/>
    </row>
    <row r="1297" spans="3:5" x14ac:dyDescent="0.2">
      <c r="C1297" s="138"/>
      <c r="D1297" s="138"/>
      <c r="E1297" s="138"/>
    </row>
    <row r="1298" spans="3:5" x14ac:dyDescent="0.2">
      <c r="C1298" s="138"/>
      <c r="D1298" s="138"/>
      <c r="E1298" s="138"/>
    </row>
    <row r="1299" spans="3:5" x14ac:dyDescent="0.2">
      <c r="C1299" s="138"/>
      <c r="D1299" s="138"/>
      <c r="E1299" s="138"/>
    </row>
    <row r="1300" spans="3:5" x14ac:dyDescent="0.2">
      <c r="C1300" s="138"/>
      <c r="D1300" s="138"/>
      <c r="E1300" s="138"/>
    </row>
    <row r="1301" spans="3:5" x14ac:dyDescent="0.2">
      <c r="C1301" s="138"/>
      <c r="D1301" s="138"/>
      <c r="E1301" s="138"/>
    </row>
    <row r="1302" spans="3:5" x14ac:dyDescent="0.2">
      <c r="C1302" s="138"/>
      <c r="D1302" s="138"/>
      <c r="E1302" s="138"/>
    </row>
    <row r="1303" spans="3:5" x14ac:dyDescent="0.2">
      <c r="C1303" s="138"/>
      <c r="D1303" s="138"/>
      <c r="E1303" s="138"/>
    </row>
    <row r="1304" spans="3:5" x14ac:dyDescent="0.2">
      <c r="C1304" s="138"/>
      <c r="D1304" s="138"/>
      <c r="E1304" s="138"/>
    </row>
    <row r="1305" spans="3:5" x14ac:dyDescent="0.2">
      <c r="C1305" s="138"/>
      <c r="D1305" s="138"/>
      <c r="E1305" s="138"/>
    </row>
    <row r="1306" spans="3:5" x14ac:dyDescent="0.2">
      <c r="C1306" s="138"/>
      <c r="D1306" s="138"/>
      <c r="E1306" s="138"/>
    </row>
    <row r="1307" spans="3:5" x14ac:dyDescent="0.2">
      <c r="C1307" s="138"/>
      <c r="D1307" s="138"/>
      <c r="E1307" s="138"/>
    </row>
    <row r="1308" spans="3:5" x14ac:dyDescent="0.2">
      <c r="C1308" s="138"/>
      <c r="D1308" s="138"/>
      <c r="E1308" s="138"/>
    </row>
    <row r="1309" spans="3:5" x14ac:dyDescent="0.2">
      <c r="C1309" s="138"/>
      <c r="D1309" s="138"/>
      <c r="E1309" s="138"/>
    </row>
    <row r="1310" spans="3:5" x14ac:dyDescent="0.2">
      <c r="C1310" s="138"/>
      <c r="D1310" s="138"/>
      <c r="E1310" s="138"/>
    </row>
    <row r="1311" spans="3:5" x14ac:dyDescent="0.2">
      <c r="C1311" s="138"/>
      <c r="D1311" s="138"/>
      <c r="E1311" s="138"/>
    </row>
    <row r="1312" spans="3:5" x14ac:dyDescent="0.2">
      <c r="C1312" s="138"/>
      <c r="D1312" s="138"/>
      <c r="E1312" s="138"/>
    </row>
    <row r="1313" spans="3:5" x14ac:dyDescent="0.2">
      <c r="C1313" s="138"/>
      <c r="D1313" s="138"/>
      <c r="E1313" s="138"/>
    </row>
    <row r="1314" spans="3:5" x14ac:dyDescent="0.2">
      <c r="C1314" s="138"/>
      <c r="D1314" s="138"/>
      <c r="E1314" s="138"/>
    </row>
    <row r="1315" spans="3:5" x14ac:dyDescent="0.2">
      <c r="C1315" s="138"/>
      <c r="D1315" s="138"/>
      <c r="E1315" s="138"/>
    </row>
    <row r="1316" spans="3:5" x14ac:dyDescent="0.2">
      <c r="C1316" s="138"/>
      <c r="D1316" s="138"/>
      <c r="E1316" s="138"/>
    </row>
    <row r="1317" spans="3:5" x14ac:dyDescent="0.2">
      <c r="C1317" s="138"/>
      <c r="D1317" s="138"/>
      <c r="E1317" s="138"/>
    </row>
    <row r="1318" spans="3:5" x14ac:dyDescent="0.2">
      <c r="C1318" s="138"/>
      <c r="D1318" s="138"/>
      <c r="E1318" s="138"/>
    </row>
    <row r="1319" spans="3:5" x14ac:dyDescent="0.2">
      <c r="C1319" s="138"/>
      <c r="D1319" s="138"/>
      <c r="E1319" s="138"/>
    </row>
    <row r="1320" spans="3:5" x14ac:dyDescent="0.2">
      <c r="C1320" s="138"/>
      <c r="D1320" s="138"/>
      <c r="E1320" s="138"/>
    </row>
    <row r="1321" spans="3:5" x14ac:dyDescent="0.2">
      <c r="C1321" s="138"/>
      <c r="D1321" s="138"/>
      <c r="E1321" s="138"/>
    </row>
    <row r="1322" spans="3:5" x14ac:dyDescent="0.2">
      <c r="C1322" s="138"/>
      <c r="D1322" s="138"/>
      <c r="E1322" s="138"/>
    </row>
    <row r="1323" spans="3:5" x14ac:dyDescent="0.2">
      <c r="C1323" s="138"/>
      <c r="D1323" s="138"/>
      <c r="E1323" s="138"/>
    </row>
    <row r="1324" spans="3:5" x14ac:dyDescent="0.2">
      <c r="C1324" s="138"/>
      <c r="D1324" s="138"/>
      <c r="E1324" s="138"/>
    </row>
    <row r="1325" spans="3:5" x14ac:dyDescent="0.2">
      <c r="C1325" s="138"/>
      <c r="D1325" s="138"/>
      <c r="E1325" s="138"/>
    </row>
    <row r="1326" spans="3:5" x14ac:dyDescent="0.2">
      <c r="C1326" s="138"/>
      <c r="D1326" s="138"/>
      <c r="E1326" s="138"/>
    </row>
    <row r="1327" spans="3:5" x14ac:dyDescent="0.2">
      <c r="C1327" s="138"/>
      <c r="D1327" s="138"/>
      <c r="E1327" s="138"/>
    </row>
    <row r="1328" spans="3:5" x14ac:dyDescent="0.2">
      <c r="C1328" s="138"/>
      <c r="D1328" s="138"/>
      <c r="E1328" s="138"/>
    </row>
    <row r="1329" spans="3:5" x14ac:dyDescent="0.2">
      <c r="C1329" s="138"/>
      <c r="D1329" s="138"/>
      <c r="E1329" s="138"/>
    </row>
    <row r="1330" spans="3:5" x14ac:dyDescent="0.2">
      <c r="C1330" s="138"/>
      <c r="D1330" s="138"/>
      <c r="E1330" s="138"/>
    </row>
    <row r="1331" spans="3:5" x14ac:dyDescent="0.2">
      <c r="C1331" s="138"/>
      <c r="D1331" s="138"/>
      <c r="E1331" s="138"/>
    </row>
    <row r="1332" spans="3:5" x14ac:dyDescent="0.2">
      <c r="C1332" s="138"/>
      <c r="D1332" s="138"/>
      <c r="E1332" s="138"/>
    </row>
    <row r="1333" spans="3:5" x14ac:dyDescent="0.2">
      <c r="C1333" s="138"/>
      <c r="D1333" s="138"/>
      <c r="E1333" s="138"/>
    </row>
    <row r="1334" spans="3:5" x14ac:dyDescent="0.2">
      <c r="C1334" s="138"/>
      <c r="D1334" s="138"/>
      <c r="E1334" s="138"/>
    </row>
    <row r="1335" spans="3:5" x14ac:dyDescent="0.2">
      <c r="C1335" s="138"/>
      <c r="D1335" s="138"/>
      <c r="E1335" s="138"/>
    </row>
    <row r="1336" spans="3:5" x14ac:dyDescent="0.2">
      <c r="C1336" s="138"/>
      <c r="D1336" s="138"/>
      <c r="E1336" s="138"/>
    </row>
    <row r="1337" spans="3:5" x14ac:dyDescent="0.2">
      <c r="C1337" s="138"/>
      <c r="D1337" s="138"/>
      <c r="E1337" s="138"/>
    </row>
    <row r="1338" spans="3:5" x14ac:dyDescent="0.2">
      <c r="C1338" s="138"/>
      <c r="D1338" s="138"/>
      <c r="E1338" s="138"/>
    </row>
    <row r="1339" spans="3:5" x14ac:dyDescent="0.2">
      <c r="C1339" s="138"/>
      <c r="D1339" s="138"/>
      <c r="E1339" s="138"/>
    </row>
    <row r="1340" spans="3:5" x14ac:dyDescent="0.2">
      <c r="C1340" s="138"/>
      <c r="D1340" s="138"/>
      <c r="E1340" s="138"/>
    </row>
    <row r="1341" spans="3:5" x14ac:dyDescent="0.2">
      <c r="C1341" s="138"/>
      <c r="D1341" s="138"/>
      <c r="E1341" s="138"/>
    </row>
    <row r="1342" spans="3:5" x14ac:dyDescent="0.2">
      <c r="C1342" s="138"/>
      <c r="D1342" s="138"/>
      <c r="E1342" s="138"/>
    </row>
    <row r="1343" spans="3:5" x14ac:dyDescent="0.2">
      <c r="C1343" s="138"/>
      <c r="D1343" s="138"/>
      <c r="E1343" s="138"/>
    </row>
    <row r="1344" spans="3:5" x14ac:dyDescent="0.2">
      <c r="C1344" s="138"/>
      <c r="D1344" s="138"/>
      <c r="E1344" s="138"/>
    </row>
    <row r="1345" spans="3:5" x14ac:dyDescent="0.2">
      <c r="C1345" s="138"/>
      <c r="D1345" s="138"/>
      <c r="E1345" s="138"/>
    </row>
    <row r="1346" spans="3:5" x14ac:dyDescent="0.2">
      <c r="C1346" s="138"/>
      <c r="D1346" s="138"/>
      <c r="E1346" s="138"/>
    </row>
    <row r="1347" spans="3:5" x14ac:dyDescent="0.2">
      <c r="C1347" s="138"/>
      <c r="D1347" s="138"/>
      <c r="E1347" s="138"/>
    </row>
    <row r="1348" spans="3:5" x14ac:dyDescent="0.2">
      <c r="C1348" s="138"/>
      <c r="D1348" s="138"/>
      <c r="E1348" s="138"/>
    </row>
    <row r="1349" spans="3:5" x14ac:dyDescent="0.2">
      <c r="C1349" s="138"/>
      <c r="D1349" s="138"/>
      <c r="E1349" s="138"/>
    </row>
    <row r="1350" spans="3:5" x14ac:dyDescent="0.2">
      <c r="C1350" s="138"/>
      <c r="D1350" s="138"/>
      <c r="E1350" s="138"/>
    </row>
    <row r="1351" spans="3:5" x14ac:dyDescent="0.2">
      <c r="C1351" s="138"/>
      <c r="D1351" s="138"/>
      <c r="E1351" s="138"/>
    </row>
    <row r="1352" spans="3:5" x14ac:dyDescent="0.2">
      <c r="C1352" s="138"/>
      <c r="D1352" s="138"/>
      <c r="E1352" s="138"/>
    </row>
    <row r="1353" spans="3:5" x14ac:dyDescent="0.2">
      <c r="C1353" s="138"/>
      <c r="D1353" s="138"/>
      <c r="E1353" s="138"/>
    </row>
    <row r="1354" spans="3:5" x14ac:dyDescent="0.2">
      <c r="C1354" s="138"/>
      <c r="D1354" s="138"/>
      <c r="E1354" s="138"/>
    </row>
    <row r="1355" spans="3:5" x14ac:dyDescent="0.2">
      <c r="C1355" s="138"/>
      <c r="D1355" s="138"/>
      <c r="E1355" s="138"/>
    </row>
    <row r="1356" spans="3:5" x14ac:dyDescent="0.2">
      <c r="C1356" s="138"/>
      <c r="D1356" s="138"/>
      <c r="E1356" s="138"/>
    </row>
    <row r="1357" spans="3:5" x14ac:dyDescent="0.2">
      <c r="C1357" s="138"/>
      <c r="D1357" s="138"/>
      <c r="E1357" s="138"/>
    </row>
    <row r="1358" spans="3:5" x14ac:dyDescent="0.2">
      <c r="C1358" s="138"/>
      <c r="D1358" s="138"/>
      <c r="E1358" s="138"/>
    </row>
    <row r="1359" spans="3:5" x14ac:dyDescent="0.2">
      <c r="C1359" s="138"/>
      <c r="D1359" s="138"/>
      <c r="E1359" s="138"/>
    </row>
    <row r="1360" spans="3:5" x14ac:dyDescent="0.2">
      <c r="C1360" s="138"/>
      <c r="D1360" s="138"/>
      <c r="E1360" s="138"/>
    </row>
    <row r="1361" spans="3:5" x14ac:dyDescent="0.2">
      <c r="C1361" s="138"/>
      <c r="D1361" s="138"/>
      <c r="E1361" s="138"/>
    </row>
    <row r="1362" spans="3:5" x14ac:dyDescent="0.2">
      <c r="C1362" s="138"/>
      <c r="D1362" s="138"/>
      <c r="E1362" s="138"/>
    </row>
    <row r="1363" spans="3:5" x14ac:dyDescent="0.2">
      <c r="C1363" s="138"/>
      <c r="D1363" s="138"/>
      <c r="E1363" s="138"/>
    </row>
    <row r="1364" spans="3:5" x14ac:dyDescent="0.2">
      <c r="C1364" s="138"/>
      <c r="D1364" s="138"/>
      <c r="E1364" s="138"/>
    </row>
    <row r="1365" spans="3:5" x14ac:dyDescent="0.2">
      <c r="C1365" s="138"/>
      <c r="D1365" s="138"/>
      <c r="E1365" s="138"/>
    </row>
    <row r="1366" spans="3:5" x14ac:dyDescent="0.2">
      <c r="C1366" s="138"/>
      <c r="D1366" s="138"/>
      <c r="E1366" s="138"/>
    </row>
    <row r="1367" spans="3:5" x14ac:dyDescent="0.2">
      <c r="C1367" s="138"/>
      <c r="D1367" s="138"/>
      <c r="E1367" s="138"/>
    </row>
    <row r="1368" spans="3:5" x14ac:dyDescent="0.2">
      <c r="C1368" s="138"/>
      <c r="D1368" s="138"/>
      <c r="E1368" s="138"/>
    </row>
    <row r="1369" spans="3:5" x14ac:dyDescent="0.2">
      <c r="C1369" s="138"/>
      <c r="D1369" s="138"/>
      <c r="E1369" s="138"/>
    </row>
    <row r="1370" spans="3:5" x14ac:dyDescent="0.2">
      <c r="C1370" s="138"/>
      <c r="D1370" s="138"/>
      <c r="E1370" s="138"/>
    </row>
    <row r="1371" spans="3:5" x14ac:dyDescent="0.2">
      <c r="C1371" s="138"/>
      <c r="D1371" s="138"/>
      <c r="E1371" s="138"/>
    </row>
    <row r="1372" spans="3:5" x14ac:dyDescent="0.2">
      <c r="C1372" s="138"/>
      <c r="D1372" s="138"/>
      <c r="E1372" s="138"/>
    </row>
    <row r="1373" spans="3:5" x14ac:dyDescent="0.2">
      <c r="C1373" s="138"/>
      <c r="D1373" s="138"/>
      <c r="E1373" s="138"/>
    </row>
    <row r="1374" spans="3:5" x14ac:dyDescent="0.2">
      <c r="C1374" s="138"/>
      <c r="D1374" s="138"/>
      <c r="E1374" s="138"/>
    </row>
    <row r="1375" spans="3:5" x14ac:dyDescent="0.2">
      <c r="C1375" s="138"/>
      <c r="D1375" s="138"/>
      <c r="E1375" s="138"/>
    </row>
    <row r="1376" spans="3:5" x14ac:dyDescent="0.2">
      <c r="C1376" s="138"/>
      <c r="D1376" s="138"/>
      <c r="E1376" s="138"/>
    </row>
    <row r="1377" spans="3:5" x14ac:dyDescent="0.2">
      <c r="C1377" s="138"/>
      <c r="D1377" s="138"/>
      <c r="E1377" s="138"/>
    </row>
    <row r="1378" spans="3:5" x14ac:dyDescent="0.2">
      <c r="C1378" s="138"/>
      <c r="D1378" s="138"/>
      <c r="E1378" s="138"/>
    </row>
    <row r="1379" spans="3:5" x14ac:dyDescent="0.2">
      <c r="C1379" s="138"/>
      <c r="D1379" s="138"/>
      <c r="E1379" s="138"/>
    </row>
    <row r="1380" spans="3:5" x14ac:dyDescent="0.2">
      <c r="C1380" s="138"/>
      <c r="D1380" s="138"/>
      <c r="E1380" s="138"/>
    </row>
    <row r="1381" spans="3:5" x14ac:dyDescent="0.2">
      <c r="C1381" s="138"/>
      <c r="D1381" s="138"/>
      <c r="E1381" s="138"/>
    </row>
    <row r="1382" spans="3:5" x14ac:dyDescent="0.2">
      <c r="C1382" s="138"/>
      <c r="D1382" s="138"/>
      <c r="E1382" s="138"/>
    </row>
    <row r="1383" spans="3:5" x14ac:dyDescent="0.2">
      <c r="C1383" s="138"/>
      <c r="D1383" s="138"/>
      <c r="E1383" s="138"/>
    </row>
    <row r="1384" spans="3:5" x14ac:dyDescent="0.2">
      <c r="C1384" s="138"/>
      <c r="D1384" s="138"/>
      <c r="E1384" s="138"/>
    </row>
    <row r="1385" spans="3:5" x14ac:dyDescent="0.2">
      <c r="C1385" s="138"/>
      <c r="D1385" s="138"/>
      <c r="E1385" s="138"/>
    </row>
    <row r="1386" spans="3:5" x14ac:dyDescent="0.2">
      <c r="C1386" s="138"/>
      <c r="D1386" s="138"/>
      <c r="E1386" s="138"/>
    </row>
    <row r="1387" spans="3:5" x14ac:dyDescent="0.2">
      <c r="C1387" s="138"/>
      <c r="D1387" s="138"/>
      <c r="E1387" s="138"/>
    </row>
    <row r="1388" spans="3:5" x14ac:dyDescent="0.2">
      <c r="C1388" s="138"/>
      <c r="D1388" s="138"/>
      <c r="E1388" s="138"/>
    </row>
    <row r="1389" spans="3:5" x14ac:dyDescent="0.2">
      <c r="C1389" s="138"/>
      <c r="D1389" s="138"/>
      <c r="E1389" s="138"/>
    </row>
    <row r="1390" spans="3:5" x14ac:dyDescent="0.2">
      <c r="C1390" s="138"/>
      <c r="D1390" s="138"/>
      <c r="E1390" s="138"/>
    </row>
    <row r="1391" spans="3:5" x14ac:dyDescent="0.2">
      <c r="C1391" s="138"/>
      <c r="D1391" s="138"/>
      <c r="E1391" s="138"/>
    </row>
    <row r="1392" spans="3:5" x14ac:dyDescent="0.2">
      <c r="C1392" s="138"/>
      <c r="D1392" s="138"/>
      <c r="E1392" s="138"/>
    </row>
    <row r="1393" spans="3:5" x14ac:dyDescent="0.2">
      <c r="C1393" s="138"/>
      <c r="D1393" s="138"/>
      <c r="E1393" s="138"/>
    </row>
    <row r="1394" spans="3:5" x14ac:dyDescent="0.2">
      <c r="C1394" s="138"/>
      <c r="D1394" s="138"/>
      <c r="E1394" s="138"/>
    </row>
    <row r="1395" spans="3:5" x14ac:dyDescent="0.2">
      <c r="C1395" s="138"/>
      <c r="D1395" s="138"/>
      <c r="E1395" s="138"/>
    </row>
    <row r="1396" spans="3:5" x14ac:dyDescent="0.2">
      <c r="C1396" s="138"/>
      <c r="D1396" s="138"/>
      <c r="E1396" s="138"/>
    </row>
    <row r="1397" spans="3:5" x14ac:dyDescent="0.2">
      <c r="C1397" s="138"/>
      <c r="D1397" s="138"/>
      <c r="E1397" s="138"/>
    </row>
    <row r="1398" spans="3:5" x14ac:dyDescent="0.2">
      <c r="C1398" s="138"/>
      <c r="D1398" s="138"/>
      <c r="E1398" s="138"/>
    </row>
    <row r="1399" spans="3:5" x14ac:dyDescent="0.2">
      <c r="C1399" s="138"/>
      <c r="D1399" s="138"/>
      <c r="E1399" s="138"/>
    </row>
    <row r="1400" spans="3:5" x14ac:dyDescent="0.2">
      <c r="C1400" s="138"/>
      <c r="D1400" s="138"/>
      <c r="E1400" s="138"/>
    </row>
    <row r="1401" spans="3:5" x14ac:dyDescent="0.2">
      <c r="C1401" s="138"/>
      <c r="D1401" s="138"/>
      <c r="E1401" s="138"/>
    </row>
    <row r="1402" spans="3:5" x14ac:dyDescent="0.2">
      <c r="C1402" s="138"/>
      <c r="D1402" s="138"/>
      <c r="E1402" s="138"/>
    </row>
    <row r="1403" spans="3:5" x14ac:dyDescent="0.2">
      <c r="C1403" s="138"/>
      <c r="D1403" s="138"/>
      <c r="E1403" s="138"/>
    </row>
    <row r="1404" spans="3:5" x14ac:dyDescent="0.2">
      <c r="C1404" s="138"/>
      <c r="D1404" s="138"/>
      <c r="E1404" s="138"/>
    </row>
    <row r="1405" spans="3:5" x14ac:dyDescent="0.2">
      <c r="C1405" s="138"/>
      <c r="D1405" s="138"/>
      <c r="E1405" s="138"/>
    </row>
    <row r="1406" spans="3:5" x14ac:dyDescent="0.2">
      <c r="C1406" s="138"/>
      <c r="D1406" s="138"/>
      <c r="E1406" s="138"/>
    </row>
    <row r="1407" spans="3:5" x14ac:dyDescent="0.2">
      <c r="C1407" s="138"/>
      <c r="D1407" s="138"/>
      <c r="E1407" s="138"/>
    </row>
    <row r="1408" spans="3:5" x14ac:dyDescent="0.2">
      <c r="C1408" s="138"/>
      <c r="D1408" s="138"/>
      <c r="E1408" s="138"/>
    </row>
    <row r="1409" spans="3:5" x14ac:dyDescent="0.2">
      <c r="C1409" s="138"/>
      <c r="D1409" s="138"/>
      <c r="E1409" s="138"/>
    </row>
    <row r="1410" spans="3:5" x14ac:dyDescent="0.2">
      <c r="C1410" s="138"/>
      <c r="D1410" s="138"/>
      <c r="E1410" s="138"/>
    </row>
    <row r="1411" spans="3:5" x14ac:dyDescent="0.2">
      <c r="C1411" s="138"/>
      <c r="D1411" s="138"/>
      <c r="E1411" s="138"/>
    </row>
    <row r="1412" spans="3:5" x14ac:dyDescent="0.2">
      <c r="C1412" s="138"/>
      <c r="D1412" s="138"/>
      <c r="E1412" s="138"/>
    </row>
    <row r="1413" spans="3:5" x14ac:dyDescent="0.2">
      <c r="C1413" s="138"/>
      <c r="D1413" s="138"/>
      <c r="E1413" s="138"/>
    </row>
    <row r="1414" spans="3:5" x14ac:dyDescent="0.2">
      <c r="C1414" s="138"/>
      <c r="D1414" s="138"/>
      <c r="E1414" s="138"/>
    </row>
    <row r="1415" spans="3:5" x14ac:dyDescent="0.2">
      <c r="C1415" s="138"/>
      <c r="D1415" s="138"/>
      <c r="E1415" s="138"/>
    </row>
    <row r="1416" spans="3:5" x14ac:dyDescent="0.2">
      <c r="C1416" s="138"/>
      <c r="D1416" s="138"/>
      <c r="E1416" s="138"/>
    </row>
    <row r="1417" spans="3:5" x14ac:dyDescent="0.2">
      <c r="C1417" s="138"/>
      <c r="D1417" s="138"/>
      <c r="E1417" s="138"/>
    </row>
    <row r="1418" spans="3:5" x14ac:dyDescent="0.2">
      <c r="C1418" s="138"/>
      <c r="D1418" s="138"/>
      <c r="E1418" s="138"/>
    </row>
    <row r="1419" spans="3:5" x14ac:dyDescent="0.2">
      <c r="C1419" s="138"/>
      <c r="D1419" s="138"/>
      <c r="E1419" s="138"/>
    </row>
    <row r="1420" spans="3:5" x14ac:dyDescent="0.2">
      <c r="C1420" s="138"/>
      <c r="D1420" s="138"/>
      <c r="E1420" s="138"/>
    </row>
    <row r="1421" spans="3:5" x14ac:dyDescent="0.2">
      <c r="C1421" s="138"/>
      <c r="D1421" s="138"/>
      <c r="E1421" s="138"/>
    </row>
    <row r="1422" spans="3:5" x14ac:dyDescent="0.2">
      <c r="C1422" s="138"/>
      <c r="D1422" s="138"/>
      <c r="E1422" s="138"/>
    </row>
    <row r="1423" spans="3:5" x14ac:dyDescent="0.2">
      <c r="C1423" s="138"/>
      <c r="D1423" s="138"/>
      <c r="E1423" s="138"/>
    </row>
    <row r="1424" spans="3:5" x14ac:dyDescent="0.2">
      <c r="C1424" s="138"/>
      <c r="D1424" s="138"/>
      <c r="E1424" s="138"/>
    </row>
    <row r="1425" spans="3:5" x14ac:dyDescent="0.2">
      <c r="C1425" s="138"/>
      <c r="D1425" s="138"/>
      <c r="E1425" s="138"/>
    </row>
    <row r="1426" spans="3:5" x14ac:dyDescent="0.2">
      <c r="C1426" s="138"/>
      <c r="D1426" s="138"/>
      <c r="E1426" s="138"/>
    </row>
    <row r="1427" spans="3:5" x14ac:dyDescent="0.2">
      <c r="C1427" s="138"/>
      <c r="D1427" s="138"/>
      <c r="E1427" s="138"/>
    </row>
    <row r="1428" spans="3:5" x14ac:dyDescent="0.2">
      <c r="C1428" s="138"/>
      <c r="D1428" s="138"/>
      <c r="E1428" s="138"/>
    </row>
    <row r="1429" spans="3:5" x14ac:dyDescent="0.2">
      <c r="C1429" s="138"/>
      <c r="D1429" s="138"/>
      <c r="E1429" s="138"/>
    </row>
    <row r="1430" spans="3:5" x14ac:dyDescent="0.2">
      <c r="C1430" s="138"/>
      <c r="D1430" s="138"/>
      <c r="E1430" s="138"/>
    </row>
    <row r="1431" spans="3:5" x14ac:dyDescent="0.2">
      <c r="C1431" s="138"/>
      <c r="D1431" s="138"/>
      <c r="E1431" s="138"/>
    </row>
    <row r="1432" spans="3:5" x14ac:dyDescent="0.2">
      <c r="C1432" s="138"/>
      <c r="D1432" s="138"/>
      <c r="E1432" s="138"/>
    </row>
    <row r="1433" spans="3:5" x14ac:dyDescent="0.2">
      <c r="C1433" s="138"/>
      <c r="D1433" s="138"/>
      <c r="E1433" s="138"/>
    </row>
    <row r="1434" spans="3:5" x14ac:dyDescent="0.2">
      <c r="C1434" s="138"/>
      <c r="D1434" s="138"/>
      <c r="E1434" s="138"/>
    </row>
    <row r="1435" spans="3:5" x14ac:dyDescent="0.2">
      <c r="C1435" s="138"/>
      <c r="D1435" s="138"/>
      <c r="E1435" s="138"/>
    </row>
    <row r="1436" spans="3:5" x14ac:dyDescent="0.2">
      <c r="C1436" s="138"/>
      <c r="D1436" s="138"/>
      <c r="E1436" s="138"/>
    </row>
    <row r="1437" spans="3:5" x14ac:dyDescent="0.2">
      <c r="C1437" s="138"/>
      <c r="D1437" s="138"/>
      <c r="E1437" s="138"/>
    </row>
    <row r="1438" spans="3:5" x14ac:dyDescent="0.2">
      <c r="C1438" s="138"/>
      <c r="D1438" s="138"/>
      <c r="E1438" s="138"/>
    </row>
    <row r="1439" spans="3:5" x14ac:dyDescent="0.2">
      <c r="C1439" s="138"/>
      <c r="D1439" s="138"/>
      <c r="E1439" s="138"/>
    </row>
    <row r="1440" spans="3:5" x14ac:dyDescent="0.2">
      <c r="C1440" s="138"/>
      <c r="D1440" s="138"/>
      <c r="E1440" s="138"/>
    </row>
    <row r="1441" spans="3:5" x14ac:dyDescent="0.2">
      <c r="C1441" s="138"/>
      <c r="D1441" s="138"/>
      <c r="E1441" s="138"/>
    </row>
    <row r="1442" spans="3:5" x14ac:dyDescent="0.2">
      <c r="C1442" s="138"/>
      <c r="D1442" s="138"/>
      <c r="E1442" s="138"/>
    </row>
    <row r="1443" spans="3:5" x14ac:dyDescent="0.2">
      <c r="C1443" s="138"/>
      <c r="D1443" s="138"/>
      <c r="E1443" s="138"/>
    </row>
    <row r="1444" spans="3:5" x14ac:dyDescent="0.2">
      <c r="C1444" s="138"/>
      <c r="D1444" s="138"/>
      <c r="E1444" s="138"/>
    </row>
    <row r="1445" spans="3:5" x14ac:dyDescent="0.2">
      <c r="C1445" s="138"/>
      <c r="D1445" s="138"/>
      <c r="E1445" s="138"/>
    </row>
    <row r="1446" spans="3:5" x14ac:dyDescent="0.2">
      <c r="C1446" s="138"/>
      <c r="D1446" s="138"/>
      <c r="E1446" s="138"/>
    </row>
    <row r="1447" spans="3:5" x14ac:dyDescent="0.2">
      <c r="C1447" s="138"/>
      <c r="D1447" s="138"/>
      <c r="E1447" s="138"/>
    </row>
    <row r="1448" spans="3:5" x14ac:dyDescent="0.2">
      <c r="C1448" s="138"/>
      <c r="D1448" s="138"/>
      <c r="E1448" s="138"/>
    </row>
    <row r="1449" spans="3:5" x14ac:dyDescent="0.2">
      <c r="C1449" s="138"/>
      <c r="D1449" s="138"/>
      <c r="E1449" s="138"/>
    </row>
    <row r="1450" spans="3:5" x14ac:dyDescent="0.2">
      <c r="C1450" s="138"/>
      <c r="D1450" s="138"/>
      <c r="E1450" s="138"/>
    </row>
    <row r="1451" spans="3:5" x14ac:dyDescent="0.2">
      <c r="C1451" s="138"/>
      <c r="D1451" s="138"/>
      <c r="E1451" s="138"/>
    </row>
    <row r="1452" spans="3:5" x14ac:dyDescent="0.2">
      <c r="C1452" s="138"/>
      <c r="D1452" s="138"/>
      <c r="E1452" s="138"/>
    </row>
    <row r="1453" spans="3:5" x14ac:dyDescent="0.2">
      <c r="C1453" s="138"/>
      <c r="D1453" s="138"/>
      <c r="E1453" s="138"/>
    </row>
    <row r="1454" spans="3:5" x14ac:dyDescent="0.2">
      <c r="C1454" s="138"/>
      <c r="D1454" s="138"/>
      <c r="E1454" s="138"/>
    </row>
    <row r="1455" spans="3:5" x14ac:dyDescent="0.2">
      <c r="C1455" s="138"/>
      <c r="D1455" s="138"/>
      <c r="E1455" s="138"/>
    </row>
    <row r="1456" spans="3:5" x14ac:dyDescent="0.2">
      <c r="C1456" s="138"/>
      <c r="D1456" s="138"/>
      <c r="E1456" s="138"/>
    </row>
    <row r="1457" spans="3:5" x14ac:dyDescent="0.2">
      <c r="C1457" s="138"/>
      <c r="D1457" s="138"/>
      <c r="E1457" s="138"/>
    </row>
    <row r="1458" spans="3:5" x14ac:dyDescent="0.2">
      <c r="C1458" s="138"/>
      <c r="D1458" s="138"/>
      <c r="E1458" s="138"/>
    </row>
    <row r="1459" spans="3:5" x14ac:dyDescent="0.2">
      <c r="C1459" s="138"/>
      <c r="D1459" s="138"/>
      <c r="E1459" s="138"/>
    </row>
    <row r="1460" spans="3:5" x14ac:dyDescent="0.2">
      <c r="C1460" s="138"/>
      <c r="D1460" s="138"/>
      <c r="E1460" s="138"/>
    </row>
    <row r="1461" spans="3:5" x14ac:dyDescent="0.2">
      <c r="C1461" s="138"/>
      <c r="D1461" s="138"/>
      <c r="E1461" s="138"/>
    </row>
    <row r="1462" spans="3:5" x14ac:dyDescent="0.2">
      <c r="C1462" s="138"/>
      <c r="D1462" s="138"/>
      <c r="E1462" s="138"/>
    </row>
    <row r="1463" spans="3:5" x14ac:dyDescent="0.2">
      <c r="C1463" s="138"/>
      <c r="D1463" s="138"/>
      <c r="E1463" s="138"/>
    </row>
    <row r="1464" spans="3:5" x14ac:dyDescent="0.2">
      <c r="C1464" s="138"/>
      <c r="D1464" s="138"/>
      <c r="E1464" s="138"/>
    </row>
    <row r="1465" spans="3:5" x14ac:dyDescent="0.2">
      <c r="C1465" s="138"/>
      <c r="D1465" s="138"/>
      <c r="E1465" s="138"/>
    </row>
    <row r="1466" spans="3:5" x14ac:dyDescent="0.2">
      <c r="C1466" s="138"/>
      <c r="D1466" s="138"/>
      <c r="E1466" s="138"/>
    </row>
    <row r="1467" spans="3:5" x14ac:dyDescent="0.2">
      <c r="C1467" s="138"/>
      <c r="D1467" s="138"/>
      <c r="E1467" s="138"/>
    </row>
    <row r="1468" spans="3:5" x14ac:dyDescent="0.2">
      <c r="C1468" s="138"/>
      <c r="D1468" s="138"/>
      <c r="E1468" s="138"/>
    </row>
    <row r="1469" spans="3:5" x14ac:dyDescent="0.2">
      <c r="C1469" s="138"/>
      <c r="D1469" s="138"/>
      <c r="E1469" s="138"/>
    </row>
    <row r="1470" spans="3:5" x14ac:dyDescent="0.2">
      <c r="C1470" s="138"/>
      <c r="D1470" s="138"/>
      <c r="E1470" s="138"/>
    </row>
    <row r="1471" spans="3:5" x14ac:dyDescent="0.2">
      <c r="C1471" s="138"/>
      <c r="D1471" s="138"/>
      <c r="E1471" s="138"/>
    </row>
    <row r="1472" spans="3:5" x14ac:dyDescent="0.2">
      <c r="C1472" s="138"/>
      <c r="D1472" s="138"/>
      <c r="E1472" s="138"/>
    </row>
    <row r="1473" spans="3:5" x14ac:dyDescent="0.2">
      <c r="C1473" s="138"/>
      <c r="D1473" s="138"/>
      <c r="E1473" s="138"/>
    </row>
    <row r="1474" spans="3:5" x14ac:dyDescent="0.2">
      <c r="C1474" s="138"/>
      <c r="D1474" s="138"/>
      <c r="E1474" s="138"/>
    </row>
    <row r="1475" spans="3:5" x14ac:dyDescent="0.2">
      <c r="C1475" s="138"/>
      <c r="D1475" s="138"/>
      <c r="E1475" s="138"/>
    </row>
    <row r="1476" spans="3:5" x14ac:dyDescent="0.2">
      <c r="C1476" s="138"/>
      <c r="D1476" s="138"/>
      <c r="E1476" s="138"/>
    </row>
    <row r="1477" spans="3:5" x14ac:dyDescent="0.2">
      <c r="C1477" s="138"/>
      <c r="D1477" s="138"/>
      <c r="E1477" s="138"/>
    </row>
    <row r="1478" spans="3:5" x14ac:dyDescent="0.2">
      <c r="C1478" s="138"/>
      <c r="D1478" s="138"/>
      <c r="E1478" s="138"/>
    </row>
    <row r="1479" spans="3:5" x14ac:dyDescent="0.2">
      <c r="C1479" s="138"/>
      <c r="D1479" s="138"/>
      <c r="E1479" s="138"/>
    </row>
    <row r="1480" spans="3:5" x14ac:dyDescent="0.2">
      <c r="C1480" s="138"/>
      <c r="D1480" s="138"/>
      <c r="E1480" s="138"/>
    </row>
    <row r="1481" spans="3:5" x14ac:dyDescent="0.2">
      <c r="C1481" s="138"/>
      <c r="D1481" s="138"/>
      <c r="E1481" s="138"/>
    </row>
    <row r="1482" spans="3:5" x14ac:dyDescent="0.2">
      <c r="C1482" s="138"/>
      <c r="D1482" s="138"/>
      <c r="E1482" s="138"/>
    </row>
    <row r="1483" spans="3:5" x14ac:dyDescent="0.2">
      <c r="C1483" s="138"/>
      <c r="D1483" s="138"/>
      <c r="E1483" s="138"/>
    </row>
    <row r="1484" spans="3:5" x14ac:dyDescent="0.2">
      <c r="C1484" s="138"/>
      <c r="D1484" s="138"/>
      <c r="E1484" s="138"/>
    </row>
    <row r="1485" spans="3:5" x14ac:dyDescent="0.2">
      <c r="C1485" s="138"/>
      <c r="D1485" s="138"/>
      <c r="E1485" s="138"/>
    </row>
    <row r="1486" spans="3:5" x14ac:dyDescent="0.2">
      <c r="C1486" s="138"/>
      <c r="D1486" s="138"/>
      <c r="E1486" s="138"/>
    </row>
    <row r="1487" spans="3:5" x14ac:dyDescent="0.2">
      <c r="C1487" s="138"/>
      <c r="D1487" s="138"/>
      <c r="E1487" s="138"/>
    </row>
    <row r="1488" spans="3:5" x14ac:dyDescent="0.2">
      <c r="C1488" s="138"/>
      <c r="D1488" s="138"/>
      <c r="E1488" s="138"/>
    </row>
    <row r="1489" spans="3:5" x14ac:dyDescent="0.2">
      <c r="C1489" s="138"/>
      <c r="D1489" s="138"/>
      <c r="E1489" s="138"/>
    </row>
    <row r="1490" spans="3:5" x14ac:dyDescent="0.2">
      <c r="C1490" s="138"/>
      <c r="D1490" s="138"/>
      <c r="E1490" s="138"/>
    </row>
    <row r="1491" spans="3:5" x14ac:dyDescent="0.2">
      <c r="C1491" s="138"/>
      <c r="D1491" s="138"/>
      <c r="E1491" s="138"/>
    </row>
    <row r="1492" spans="3:5" x14ac:dyDescent="0.2">
      <c r="C1492" s="138"/>
      <c r="D1492" s="138"/>
      <c r="E1492" s="138"/>
    </row>
    <row r="1493" spans="3:5" x14ac:dyDescent="0.2">
      <c r="C1493" s="138"/>
      <c r="D1493" s="138"/>
      <c r="E1493" s="138"/>
    </row>
    <row r="1494" spans="3:5" x14ac:dyDescent="0.2">
      <c r="C1494" s="138"/>
      <c r="D1494" s="138"/>
      <c r="E1494" s="138"/>
    </row>
    <row r="1495" spans="3:5" x14ac:dyDescent="0.2">
      <c r="C1495" s="138"/>
      <c r="D1495" s="138"/>
      <c r="E1495" s="138"/>
    </row>
    <row r="1496" spans="3:5" x14ac:dyDescent="0.2">
      <c r="C1496" s="138"/>
      <c r="D1496" s="138"/>
      <c r="E1496" s="138"/>
    </row>
    <row r="1497" spans="3:5" x14ac:dyDescent="0.2">
      <c r="C1497" s="138"/>
      <c r="D1497" s="138"/>
      <c r="E1497" s="138"/>
    </row>
    <row r="1498" spans="3:5" x14ac:dyDescent="0.2">
      <c r="C1498" s="138"/>
      <c r="D1498" s="138"/>
      <c r="E1498" s="138"/>
    </row>
    <row r="1499" spans="3:5" x14ac:dyDescent="0.2">
      <c r="C1499" s="138"/>
      <c r="D1499" s="138"/>
      <c r="E1499" s="138"/>
    </row>
    <row r="1500" spans="3:5" x14ac:dyDescent="0.2">
      <c r="C1500" s="138"/>
      <c r="D1500" s="138"/>
      <c r="E1500" s="138"/>
    </row>
    <row r="1501" spans="3:5" x14ac:dyDescent="0.2">
      <c r="C1501" s="138"/>
      <c r="D1501" s="138"/>
      <c r="E1501" s="138"/>
    </row>
    <row r="1502" spans="3:5" x14ac:dyDescent="0.2">
      <c r="C1502" s="138"/>
      <c r="D1502" s="138"/>
      <c r="E1502" s="138"/>
    </row>
    <row r="1503" spans="3:5" x14ac:dyDescent="0.2">
      <c r="C1503" s="138"/>
      <c r="D1503" s="138"/>
      <c r="E1503" s="138"/>
    </row>
    <row r="1504" spans="3:5" x14ac:dyDescent="0.2">
      <c r="C1504" s="138"/>
      <c r="D1504" s="138"/>
      <c r="E1504" s="138"/>
    </row>
    <row r="1505" spans="3:5" x14ac:dyDescent="0.2">
      <c r="C1505" s="138"/>
      <c r="D1505" s="138"/>
      <c r="E1505" s="138"/>
    </row>
    <row r="1506" spans="3:5" x14ac:dyDescent="0.2">
      <c r="C1506" s="138"/>
      <c r="D1506" s="138"/>
      <c r="E1506" s="138"/>
    </row>
    <row r="1507" spans="3:5" x14ac:dyDescent="0.2">
      <c r="C1507" s="138"/>
      <c r="D1507" s="138"/>
      <c r="E1507" s="138"/>
    </row>
    <row r="1508" spans="3:5" x14ac:dyDescent="0.2">
      <c r="C1508" s="138"/>
      <c r="D1508" s="138"/>
      <c r="E1508" s="138"/>
    </row>
    <row r="1509" spans="3:5" x14ac:dyDescent="0.2">
      <c r="C1509" s="138"/>
      <c r="D1509" s="138"/>
      <c r="E1509" s="138"/>
    </row>
    <row r="1510" spans="3:5" x14ac:dyDescent="0.2">
      <c r="C1510" s="138"/>
      <c r="D1510" s="138"/>
      <c r="E1510" s="138"/>
    </row>
    <row r="1511" spans="3:5" x14ac:dyDescent="0.2">
      <c r="C1511" s="138"/>
      <c r="D1511" s="138"/>
      <c r="E1511" s="138"/>
    </row>
    <row r="1512" spans="3:5" x14ac:dyDescent="0.2">
      <c r="C1512" s="138"/>
      <c r="D1512" s="138"/>
      <c r="E1512" s="138"/>
    </row>
    <row r="1513" spans="3:5" x14ac:dyDescent="0.2">
      <c r="C1513" s="138"/>
      <c r="D1513" s="138"/>
      <c r="E1513" s="138"/>
    </row>
    <row r="1514" spans="3:5" x14ac:dyDescent="0.2">
      <c r="C1514" s="138"/>
      <c r="D1514" s="138"/>
      <c r="E1514" s="138"/>
    </row>
    <row r="1515" spans="3:5" x14ac:dyDescent="0.2">
      <c r="C1515" s="138"/>
      <c r="D1515" s="138"/>
      <c r="E1515" s="138"/>
    </row>
    <row r="1516" spans="3:5" x14ac:dyDescent="0.2">
      <c r="C1516" s="138"/>
      <c r="D1516" s="138"/>
      <c r="E1516" s="138"/>
    </row>
    <row r="1517" spans="3:5" x14ac:dyDescent="0.2">
      <c r="C1517" s="138"/>
      <c r="D1517" s="138"/>
      <c r="E1517" s="138"/>
    </row>
    <row r="1518" spans="3:5" x14ac:dyDescent="0.2">
      <c r="C1518" s="138"/>
      <c r="D1518" s="138"/>
      <c r="E1518" s="138"/>
    </row>
    <row r="1519" spans="3:5" x14ac:dyDescent="0.2">
      <c r="C1519" s="138"/>
      <c r="D1519" s="138"/>
      <c r="E1519" s="138"/>
    </row>
    <row r="1520" spans="3:5" x14ac:dyDescent="0.2">
      <c r="C1520" s="138"/>
      <c r="D1520" s="138"/>
      <c r="E1520" s="138"/>
    </row>
    <row r="1521" spans="3:5" x14ac:dyDescent="0.2">
      <c r="C1521" s="138"/>
      <c r="D1521" s="138"/>
      <c r="E1521" s="138"/>
    </row>
    <row r="1522" spans="3:5" x14ac:dyDescent="0.2">
      <c r="C1522" s="138"/>
      <c r="D1522" s="138"/>
      <c r="E1522" s="138"/>
    </row>
    <row r="1523" spans="3:5" x14ac:dyDescent="0.2">
      <c r="C1523" s="138"/>
      <c r="D1523" s="138"/>
      <c r="E1523" s="138"/>
    </row>
    <row r="1524" spans="3:5" x14ac:dyDescent="0.2">
      <c r="C1524" s="138"/>
      <c r="D1524" s="138"/>
      <c r="E1524" s="138"/>
    </row>
    <row r="1525" spans="3:5" x14ac:dyDescent="0.2">
      <c r="C1525" s="138"/>
      <c r="D1525" s="138"/>
      <c r="E1525" s="138"/>
    </row>
    <row r="1526" spans="3:5" x14ac:dyDescent="0.2">
      <c r="C1526" s="138"/>
      <c r="D1526" s="138"/>
      <c r="E1526" s="138"/>
    </row>
    <row r="1527" spans="3:5" x14ac:dyDescent="0.2">
      <c r="C1527" s="138"/>
      <c r="D1527" s="138"/>
      <c r="E1527" s="138"/>
    </row>
    <row r="1528" spans="3:5" x14ac:dyDescent="0.2">
      <c r="C1528" s="138"/>
      <c r="D1528" s="138"/>
      <c r="E1528" s="138"/>
    </row>
    <row r="1529" spans="3:5" x14ac:dyDescent="0.2">
      <c r="C1529" s="138"/>
      <c r="D1529" s="138"/>
      <c r="E1529" s="138"/>
    </row>
    <row r="1530" spans="3:5" x14ac:dyDescent="0.2">
      <c r="C1530" s="138"/>
      <c r="D1530" s="138"/>
      <c r="E1530" s="138"/>
    </row>
    <row r="1531" spans="3:5" x14ac:dyDescent="0.2">
      <c r="C1531" s="138"/>
      <c r="D1531" s="138"/>
      <c r="E1531" s="138"/>
    </row>
    <row r="1532" spans="3:5" x14ac:dyDescent="0.2">
      <c r="C1532" s="138"/>
      <c r="D1532" s="138"/>
      <c r="E1532" s="138"/>
    </row>
    <row r="1533" spans="3:5" x14ac:dyDescent="0.2">
      <c r="C1533" s="138"/>
      <c r="D1533" s="138"/>
      <c r="E1533" s="138"/>
    </row>
    <row r="1534" spans="3:5" x14ac:dyDescent="0.2">
      <c r="C1534" s="138"/>
      <c r="D1534" s="138"/>
      <c r="E1534" s="138"/>
    </row>
    <row r="1535" spans="3:5" x14ac:dyDescent="0.2">
      <c r="C1535" s="138"/>
      <c r="D1535" s="138"/>
      <c r="E1535" s="138"/>
    </row>
    <row r="1536" spans="3:5" x14ac:dyDescent="0.2">
      <c r="C1536" s="138"/>
      <c r="D1536" s="138"/>
      <c r="E1536" s="138"/>
    </row>
    <row r="1537" spans="3:5" x14ac:dyDescent="0.2">
      <c r="C1537" s="138"/>
      <c r="D1537" s="138"/>
      <c r="E1537" s="138"/>
    </row>
    <row r="1538" spans="3:5" x14ac:dyDescent="0.2">
      <c r="C1538" s="138"/>
      <c r="D1538" s="138"/>
      <c r="E1538" s="138"/>
    </row>
    <row r="1539" spans="3:5" x14ac:dyDescent="0.2">
      <c r="C1539" s="138"/>
      <c r="D1539" s="138"/>
      <c r="E1539" s="138"/>
    </row>
    <row r="1540" spans="3:5" x14ac:dyDescent="0.2">
      <c r="C1540" s="138"/>
      <c r="D1540" s="138"/>
      <c r="E1540" s="138"/>
    </row>
    <row r="1541" spans="3:5" x14ac:dyDescent="0.2">
      <c r="C1541" s="138"/>
      <c r="D1541" s="138"/>
      <c r="E1541" s="138"/>
    </row>
    <row r="1542" spans="3:5" x14ac:dyDescent="0.2">
      <c r="C1542" s="138"/>
      <c r="D1542" s="138"/>
      <c r="E1542" s="138"/>
    </row>
    <row r="1543" spans="3:5" x14ac:dyDescent="0.2">
      <c r="C1543" s="138"/>
      <c r="D1543" s="138"/>
      <c r="E1543" s="138"/>
    </row>
    <row r="1544" spans="3:5" x14ac:dyDescent="0.2">
      <c r="C1544" s="138"/>
      <c r="D1544" s="138"/>
      <c r="E1544" s="138"/>
    </row>
    <row r="1545" spans="3:5" x14ac:dyDescent="0.2">
      <c r="C1545" s="138"/>
      <c r="D1545" s="138"/>
      <c r="E1545" s="138"/>
    </row>
    <row r="1546" spans="3:5" x14ac:dyDescent="0.2">
      <c r="C1546" s="138"/>
      <c r="D1546" s="138"/>
      <c r="E1546" s="138"/>
    </row>
    <row r="1547" spans="3:5" x14ac:dyDescent="0.2">
      <c r="C1547" s="138"/>
      <c r="D1547" s="138"/>
      <c r="E1547" s="138"/>
    </row>
    <row r="1548" spans="3:5" x14ac:dyDescent="0.2">
      <c r="C1548" s="138"/>
      <c r="D1548" s="138"/>
      <c r="E1548" s="138"/>
    </row>
    <row r="1549" spans="3:5" x14ac:dyDescent="0.2">
      <c r="C1549" s="138"/>
      <c r="D1549" s="138"/>
      <c r="E1549" s="138"/>
    </row>
    <row r="1550" spans="3:5" x14ac:dyDescent="0.2">
      <c r="C1550" s="138"/>
      <c r="D1550" s="138"/>
      <c r="E1550" s="138"/>
    </row>
    <row r="1551" spans="3:5" x14ac:dyDescent="0.2">
      <c r="C1551" s="138"/>
      <c r="D1551" s="138"/>
      <c r="E1551" s="138"/>
    </row>
    <row r="1552" spans="3:5" x14ac:dyDescent="0.2">
      <c r="C1552" s="138"/>
      <c r="D1552" s="138"/>
      <c r="E1552" s="138"/>
    </row>
    <row r="1553" spans="3:5" x14ac:dyDescent="0.2">
      <c r="C1553" s="138"/>
      <c r="D1553" s="138"/>
      <c r="E1553" s="138"/>
    </row>
  </sheetData>
  <sheetProtection password="8A0D" sheet="1"/>
  <mergeCells count="2">
    <mergeCell ref="B1:E1"/>
    <mergeCell ref="F1:F2"/>
  </mergeCells>
  <phoneticPr fontId="2"/>
  <dataValidations count="2">
    <dataValidation imeMode="halfAlpha" allowBlank="1" showInputMessage="1" showErrorMessage="1" sqref="E1:E1048576 C1:C1048576"/>
    <dataValidation imeMode="fullKatakana" allowBlank="1" showInputMessage="1" showErrorMessage="1" sqref="D1:D1048576"/>
  </dataValidations>
  <pageMargins left="0.73" right="0.55000000000000004" top="0.7" bottom="1.08" header="0.5" footer="0.86"/>
  <pageSetup paperSize="9" scale="92"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入力シート</vt:lpstr>
      <vt:lpstr>査定協会提出用</vt:lpstr>
      <vt:lpstr>財務事務所提出用</vt:lpstr>
      <vt:lpstr>中古自動車販売店の控</vt:lpstr>
      <vt:lpstr>県使用シート</vt:lpstr>
      <vt:lpstr>県使用シート!Print_Area</vt:lpstr>
      <vt:lpstr>入力シート!Print_Area</vt:lpstr>
      <vt:lpstr>県使用シート!Print_Titles</vt:lpstr>
      <vt:lpstr>査定協会提出用!Print_Titles</vt:lpstr>
      <vt:lpstr>財務事務所提出用!Print_Titles</vt:lpstr>
      <vt:lpstr>中古自動車販売店の控!Print_Titles</vt:lpstr>
      <vt:lpstr>入力シート!Print_Titles</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萩原　市朗</cp:lastModifiedBy>
  <cp:lastPrinted>2023-02-22T02:43:36Z</cp:lastPrinted>
  <dcterms:created xsi:type="dcterms:W3CDTF">2007-01-23T02:42:40Z</dcterms:created>
  <dcterms:modified xsi:type="dcterms:W3CDTF">2023-03-30T08:02:43Z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2023-02-21T09:41:10Z</vt:filetime>
  </property>
</Properties>
</file>